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2"/>
  </bookViews>
  <sheets>
    <sheet name="Haddonfield" sheetId="1" r:id="rId1"/>
    <sheet name="Morris County" sheetId="2" r:id="rId2"/>
    <sheet name="Morris County - Operations" sheetId="3" r:id="rId3"/>
    <sheet name="Mercer County" sheetId="4" r:id="rId4"/>
    <sheet name="Wharton" sheetId="5" r:id="rId5"/>
  </sheets>
  <definedNames>
    <definedName name="_xlnm.Print_Titles" localSheetId="0">'Haddonfield'!$1:$4</definedName>
    <definedName name="_xlnm.Print_Titles" localSheetId="3">'Mercer County'!$1:$4</definedName>
    <definedName name="_xlnm.Print_Titles" localSheetId="1">'Morris County'!$1:$4</definedName>
    <definedName name="_xlnm.Print_Titles" localSheetId="4">'Wharton'!$1:$4</definedName>
  </definedNames>
  <calcPr fullCalcOnLoad="1"/>
</workbook>
</file>

<file path=xl/sharedStrings.xml><?xml version="1.0" encoding="utf-8"?>
<sst xmlns="http://schemas.openxmlformats.org/spreadsheetml/2006/main" count="267" uniqueCount="119">
  <si>
    <t>Encumbrances</t>
  </si>
  <si>
    <t>ASSETS</t>
  </si>
  <si>
    <t>Cash and Cash Equivalents</t>
  </si>
  <si>
    <t>Cash - Certificate of Deposit</t>
  </si>
  <si>
    <t>Cash - Change Fund</t>
  </si>
  <si>
    <t>Regular Fund:</t>
  </si>
  <si>
    <t>Receivables and Other Assets with Full Reserves:</t>
  </si>
  <si>
    <t>Delinquent Property Taxes Receivable</t>
  </si>
  <si>
    <t>Tax Title Liens Receivable</t>
  </si>
  <si>
    <t>Property Acquired for Taxes - Assessed Valuation</t>
  </si>
  <si>
    <t>Other Accounts Receivable</t>
  </si>
  <si>
    <t>Other Accounts Receivable:</t>
  </si>
  <si>
    <t>Revenue Accounts Receivable</t>
  </si>
  <si>
    <t>Interfunds Receivable:</t>
  </si>
  <si>
    <t>Due Trust - Open Space Fund</t>
  </si>
  <si>
    <t>Due Trust Other Fund</t>
  </si>
  <si>
    <t>Due General Capital Fund</t>
  </si>
  <si>
    <t>Total Current Fund</t>
  </si>
  <si>
    <t>Total Receivables with Full Reserves</t>
  </si>
  <si>
    <t>LIABILITIES, RESERVES AND FUND BALANCE</t>
  </si>
  <si>
    <t>Liabilities and Reserves:</t>
  </si>
  <si>
    <t>Appropriation Reserves</t>
  </si>
  <si>
    <t>Reserve for:</t>
  </si>
  <si>
    <t>Proceeds from Sale of Utility</t>
  </si>
  <si>
    <t>Utility Fund Balance</t>
  </si>
  <si>
    <t>Community Impact Aid</t>
  </si>
  <si>
    <t>Compensated Absences</t>
  </si>
  <si>
    <t>Tax Appeals</t>
  </si>
  <si>
    <t>Prepaid Pakring Permits</t>
  </si>
  <si>
    <t>Prepaid Taxes</t>
  </si>
  <si>
    <t>Due State of New Jersey:</t>
  </si>
  <si>
    <t>Veterans and Senior Citizens' Deductions</t>
  </si>
  <si>
    <t>State Training Fees</t>
  </si>
  <si>
    <t>Marriage and Domestic Licenses</t>
  </si>
  <si>
    <t>Due County for Added and Omitted Taxes</t>
  </si>
  <si>
    <t>Local School District Taxes Payable</t>
  </si>
  <si>
    <t>Due Federal, State and Local Grant Fund</t>
  </si>
  <si>
    <t>Business Improvement District Taxes Payable</t>
  </si>
  <si>
    <t>Reserve for Receivables and Other Assets</t>
  </si>
  <si>
    <t>Fund Balance</t>
  </si>
  <si>
    <t>Total Liabilities and Reserves</t>
  </si>
  <si>
    <t>OCBOA Balances</t>
  </si>
  <si>
    <t>Receivables</t>
  </si>
  <si>
    <t>Deferred Charges</t>
  </si>
  <si>
    <t>Other Reserves</t>
  </si>
  <si>
    <t>GAAP Balances</t>
  </si>
  <si>
    <t>(A)</t>
  </si>
  <si>
    <t>(B)</t>
  </si>
  <si>
    <t>(C)</t>
  </si>
  <si>
    <t>(D)</t>
  </si>
  <si>
    <t>Tax Title Liens and Property Acquired for Taxes are unikely to be collected.</t>
  </si>
  <si>
    <t>Historically the Borough expends 69% of the Appropriation Reserve and Encumbrances in the subsequent year.</t>
  </si>
  <si>
    <t>We do not have any deferred charges.  But these accounts may be a drain on Fund Balance.   i.e. - Deficit in Operations</t>
  </si>
  <si>
    <t>Investments</t>
  </si>
  <si>
    <t>Added and Omitted Taxes Receivable</t>
  </si>
  <si>
    <t>Revolving Fund - Prosecutor</t>
  </si>
  <si>
    <t>Due Regular Trust Fund</t>
  </si>
  <si>
    <t>Due Grant Fund</t>
  </si>
  <si>
    <t>Accounts Payable</t>
  </si>
  <si>
    <t>Contracts Payable</t>
  </si>
  <si>
    <t>Due to:</t>
  </si>
  <si>
    <t>Boonton/Dover - Tower Rental</t>
  </si>
  <si>
    <t>State of New Jersey</t>
  </si>
  <si>
    <t>FB as % of Budget</t>
  </si>
  <si>
    <t>Tax Overpayments</t>
  </si>
  <si>
    <t>Prepaid Revenue - Shared Service</t>
  </si>
  <si>
    <t>Sale of Municipal Assets</t>
  </si>
  <si>
    <t>Historically the Borough expends 36% of the Appropriation Reserve and Encumbrances in the subsequent year.</t>
  </si>
  <si>
    <t>Not all reserves would nor should be included in Fund Balance</t>
  </si>
  <si>
    <t>2018 Budget</t>
  </si>
  <si>
    <t>Borough of Haddonfield, Camden County</t>
  </si>
  <si>
    <t>Historically the County expends 65% of the Appropriation Reserve and Encumbrances in the subsequent year.</t>
  </si>
  <si>
    <t>Mercer County</t>
  </si>
  <si>
    <t>Morris County</t>
  </si>
  <si>
    <t>Borough of Wharton, Morris County</t>
  </si>
  <si>
    <t>Due from MCIA</t>
  </si>
  <si>
    <t>Taxes Receivable</t>
  </si>
  <si>
    <t>Due From:</t>
  </si>
  <si>
    <t>Park Commission Trust</t>
  </si>
  <si>
    <t>Home Consortium</t>
  </si>
  <si>
    <t>Unemployment Trust</t>
  </si>
  <si>
    <t>Open Space Trust</t>
  </si>
  <si>
    <t>Trust - General</t>
  </si>
  <si>
    <t>Security Deposit</t>
  </si>
  <si>
    <t>Grant Interest</t>
  </si>
  <si>
    <t>Grant Fund</t>
  </si>
  <si>
    <t>Trust - Insurance Fund</t>
  </si>
  <si>
    <t>Library Trust</t>
  </si>
  <si>
    <t>Capital Fund</t>
  </si>
  <si>
    <t>Seized Trust</t>
  </si>
  <si>
    <t>Prosecutor's Forfeiture Trust</t>
  </si>
  <si>
    <t>Unearned Revene</t>
  </si>
  <si>
    <t>Hurricane Sandy</t>
  </si>
  <si>
    <t>Historically the County expends 50% of the Appropriation Reserve and Encumbrances in the subsequent year.</t>
  </si>
  <si>
    <t>and 25% of the Accounts Payable</t>
  </si>
  <si>
    <t>REVENUE AND OTHER INCOME REALIZED:</t>
  </si>
  <si>
    <t>Fund Balance Utilized</t>
  </si>
  <si>
    <t>Miscellaneous Revenue Anticipated</t>
  </si>
  <si>
    <t>Receipts from Current Taxes</t>
  </si>
  <si>
    <t>Non-Budgeted Revenue</t>
  </si>
  <si>
    <t>Other Credits to Income:</t>
  </si>
  <si>
    <t>Unexpended Balances of</t>
  </si>
  <si>
    <t>Interfunds Returned</t>
  </si>
  <si>
    <t>TOTAL INCOME</t>
  </si>
  <si>
    <t>EXPENDITURES:</t>
  </si>
  <si>
    <t>Budgeted Appropriations:</t>
  </si>
  <si>
    <t>Operations</t>
  </si>
  <si>
    <t>Capital Improvements</t>
  </si>
  <si>
    <t>Debt Service</t>
  </si>
  <si>
    <t>Deferred Charges and Statutory</t>
  </si>
  <si>
    <t>Refund of Prior Year Revenues</t>
  </si>
  <si>
    <t>Interfunds Advanced</t>
  </si>
  <si>
    <t>TOTAL EXPENDITURES</t>
  </si>
  <si>
    <t>EXCESS OF REVENUE OVER EXPENDITURES</t>
  </si>
  <si>
    <t>FUND BALANCE:</t>
  </si>
  <si>
    <t>Balance, Beginning of Year</t>
  </si>
  <si>
    <t>Less: Utilized as Anticipated Revenue</t>
  </si>
  <si>
    <t>Balance, End of Year</t>
  </si>
  <si>
    <t>Statement of Operations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</si>
</sst>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11" xfId="42" applyFont="1" applyBorder="1" applyAlignment="1">
      <alignment/>
    </xf>
    <xf numFmtId="0" fontId="40" fillId="0" borderId="0" xfId="0" applyFont="1" applyAlignment="1">
      <alignment/>
    </xf>
    <xf numFmtId="43" fontId="0" fillId="0" borderId="12" xfId="42" applyFont="1" applyBorder="1" applyAlignment="1">
      <alignment/>
    </xf>
    <xf numFmtId="0" fontId="0" fillId="0" borderId="0" xfId="0" applyAlignment="1">
      <alignment horizontal="center" wrapText="1"/>
    </xf>
    <xf numFmtId="0" fontId="40" fillId="0" borderId="0" xfId="0" applyFont="1" applyAlignment="1">
      <alignment horizontal="left"/>
    </xf>
    <xf numFmtId="15" fontId="0" fillId="0" borderId="13" xfId="42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3" fontId="0" fillId="33" borderId="0" xfId="42" applyFont="1" applyFill="1" applyAlignment="1">
      <alignment/>
    </xf>
    <xf numFmtId="43" fontId="0" fillId="34" borderId="0" xfId="42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43" fontId="0" fillId="35" borderId="0" xfId="42" applyFont="1" applyFill="1" applyAlignment="1">
      <alignment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10" xfId="42" applyNumberFormat="1" applyFont="1" applyBorder="1" applyAlignment="1">
      <alignment/>
    </xf>
    <xf numFmtId="165" fontId="0" fillId="33" borderId="0" xfId="42" applyNumberFormat="1" applyFont="1" applyFill="1" applyAlignment="1">
      <alignment/>
    </xf>
    <xf numFmtId="165" fontId="0" fillId="0" borderId="11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43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6" xfId="42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9" fontId="0" fillId="0" borderId="19" xfId="59" applyFont="1" applyBorder="1" applyAlignment="1">
      <alignment/>
    </xf>
    <xf numFmtId="0" fontId="41" fillId="0" borderId="0" xfId="0" applyFont="1" applyAlignment="1">
      <alignment/>
    </xf>
    <xf numFmtId="165" fontId="0" fillId="0" borderId="13" xfId="42" applyNumberFormat="1" applyFont="1" applyBorder="1" applyAlignment="1">
      <alignment horizontal="center" wrapText="1"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workbookViewId="0" topLeftCell="A25">
      <selection activeCell="R54" sqref="R54"/>
    </sheetView>
  </sheetViews>
  <sheetFormatPr defaultColWidth="9.140625" defaultRowHeight="15"/>
  <cols>
    <col min="1" max="4" width="2.7109375" style="0" customWidth="1"/>
    <col min="6" max="6" width="33.7109375" style="0" customWidth="1"/>
    <col min="7" max="7" width="1.7109375" style="0" customWidth="1"/>
    <col min="8" max="8" width="15.7109375" style="1" customWidth="1"/>
    <col min="9" max="9" width="1.7109375" style="0" customWidth="1"/>
    <col min="10" max="10" width="15.7109375" style="0" customWidth="1"/>
    <col min="11" max="11" width="1.7109375" style="0" customWidth="1"/>
    <col min="12" max="12" width="15.7109375" style="0" customWidth="1"/>
    <col min="13" max="13" width="1.7109375" style="0" customWidth="1"/>
    <col min="14" max="14" width="15.7109375" style="0" customWidth="1"/>
    <col min="15" max="15" width="1.7109375" style="0" customWidth="1"/>
    <col min="16" max="16" width="15.7109375" style="0" customWidth="1"/>
    <col min="17" max="17" width="1.7109375" style="0" customWidth="1"/>
    <col min="18" max="18" width="15.7109375" style="0" customWidth="1"/>
    <col min="19" max="19" width="1.7109375" style="0" customWidth="1"/>
    <col min="20" max="20" width="15.7109375" style="0" customWidth="1"/>
    <col min="21" max="21" width="1.7109375" style="0" customWidth="1"/>
    <col min="22" max="22" width="15.7109375" style="0" customWidth="1"/>
    <col min="23" max="23" width="1.7109375" style="0" customWidth="1"/>
    <col min="24" max="24" width="15.7109375" style="0" customWidth="1"/>
    <col min="25" max="25" width="1.7109375" style="0" customWidth="1"/>
  </cols>
  <sheetData>
    <row r="1" ht="23.25">
      <c r="A1" s="29" t="s">
        <v>70</v>
      </c>
    </row>
    <row r="3" spans="10:16" ht="15">
      <c r="J3" s="12" t="s">
        <v>46</v>
      </c>
      <c r="L3" s="14" t="s">
        <v>47</v>
      </c>
      <c r="N3" s="14" t="s">
        <v>48</v>
      </c>
      <c r="P3" s="14" t="s">
        <v>49</v>
      </c>
    </row>
    <row r="4" spans="1:18" s="6" customFormat="1" ht="30">
      <c r="A4" s="7" t="s">
        <v>1</v>
      </c>
      <c r="H4" s="8" t="s">
        <v>41</v>
      </c>
      <c r="J4" s="9" t="s">
        <v>42</v>
      </c>
      <c r="L4" s="9" t="s">
        <v>21</v>
      </c>
      <c r="N4" s="9" t="s">
        <v>43</v>
      </c>
      <c r="P4" s="9" t="s">
        <v>44</v>
      </c>
      <c r="R4" s="9" t="s">
        <v>45</v>
      </c>
    </row>
    <row r="5" ht="15">
      <c r="B5" t="s">
        <v>5</v>
      </c>
    </row>
    <row r="6" spans="3:18" ht="15">
      <c r="C6" t="s">
        <v>2</v>
      </c>
      <c r="H6" s="1">
        <v>23869292.57</v>
      </c>
      <c r="J6" s="1"/>
      <c r="L6" s="1"/>
      <c r="N6" s="1"/>
      <c r="P6" s="1"/>
      <c r="R6" s="1">
        <f>SUM(H6:Q6)</f>
        <v>23869292.57</v>
      </c>
    </row>
    <row r="7" spans="3:18" ht="15">
      <c r="C7" t="s">
        <v>3</v>
      </c>
      <c r="H7" s="1">
        <v>5000000</v>
      </c>
      <c r="J7" s="1"/>
      <c r="L7" s="1"/>
      <c r="N7" s="1"/>
      <c r="P7" s="1"/>
      <c r="R7" s="1">
        <f>SUM(H7:Q7)</f>
        <v>5000000</v>
      </c>
    </row>
    <row r="8" spans="3:18" ht="15">
      <c r="C8" t="s">
        <v>4</v>
      </c>
      <c r="H8" s="1">
        <v>290</v>
      </c>
      <c r="J8" s="1"/>
      <c r="L8" s="1"/>
      <c r="N8" s="1"/>
      <c r="P8" s="1"/>
      <c r="R8" s="1">
        <f>SUM(H8:Q8)</f>
        <v>290</v>
      </c>
    </row>
    <row r="9" spans="8:18" ht="30" customHeight="1">
      <c r="H9" s="2">
        <f>SUBTOTAL(9,H5:H8)</f>
        <v>28869582.57</v>
      </c>
      <c r="J9" s="2">
        <f>SUBTOTAL(9,J5:J8)</f>
        <v>0</v>
      </c>
      <c r="L9" s="2">
        <f>SUBTOTAL(9,L5:L8)</f>
        <v>0</v>
      </c>
      <c r="N9" s="2">
        <f>SUBTOTAL(9,N5:N8)</f>
        <v>0</v>
      </c>
      <c r="P9" s="2">
        <f>SUBTOTAL(9,P5:P8)</f>
        <v>0</v>
      </c>
      <c r="R9" s="2">
        <f>SUBTOTAL(9,R5:R8)</f>
        <v>28869582.57</v>
      </c>
    </row>
    <row r="10" spans="2:18" ht="15">
      <c r="B10" t="s">
        <v>6</v>
      </c>
      <c r="J10" s="1"/>
      <c r="L10" s="1"/>
      <c r="N10" s="1"/>
      <c r="P10" s="1"/>
      <c r="R10" s="1"/>
    </row>
    <row r="11" spans="3:18" ht="15">
      <c r="C11" t="s">
        <v>7</v>
      </c>
      <c r="H11" s="1">
        <v>591564.59</v>
      </c>
      <c r="J11" s="10"/>
      <c r="L11" s="1"/>
      <c r="N11" s="1"/>
      <c r="P11" s="1"/>
      <c r="R11" s="1">
        <f aca="true" t="shared" si="0" ref="R11:R20">SUM(H11:Q11)</f>
        <v>591564.59</v>
      </c>
    </row>
    <row r="12" spans="3:18" ht="15">
      <c r="C12" t="s">
        <v>8</v>
      </c>
      <c r="H12" s="1">
        <v>6203.61</v>
      </c>
      <c r="J12" s="11"/>
      <c r="L12" s="1"/>
      <c r="N12" s="1"/>
      <c r="P12" s="1"/>
      <c r="R12" s="1">
        <f t="shared" si="0"/>
        <v>6203.61</v>
      </c>
    </row>
    <row r="13" spans="3:18" ht="15">
      <c r="C13" t="s">
        <v>9</v>
      </c>
      <c r="H13" s="1">
        <v>26700</v>
      </c>
      <c r="J13" s="11"/>
      <c r="L13" s="1"/>
      <c r="N13" s="1"/>
      <c r="P13" s="1"/>
      <c r="R13" s="1">
        <f t="shared" si="0"/>
        <v>26700</v>
      </c>
    </row>
    <row r="14" spans="3:18" ht="15">
      <c r="C14" t="s">
        <v>11</v>
      </c>
      <c r="J14" s="1"/>
      <c r="L14" s="1"/>
      <c r="N14" s="1"/>
      <c r="P14" s="1"/>
      <c r="R14" s="1">
        <f t="shared" si="0"/>
        <v>0</v>
      </c>
    </row>
    <row r="15" spans="4:18" ht="15">
      <c r="D15" t="s">
        <v>12</v>
      </c>
      <c r="H15" s="1">
        <v>11502.58</v>
      </c>
      <c r="J15" s="10"/>
      <c r="L15" s="1"/>
      <c r="N15" s="1"/>
      <c r="P15" s="1"/>
      <c r="R15" s="1">
        <f t="shared" si="0"/>
        <v>11502.58</v>
      </c>
    </row>
    <row r="16" spans="4:18" ht="15">
      <c r="D16" t="s">
        <v>10</v>
      </c>
      <c r="H16" s="1">
        <v>6976</v>
      </c>
      <c r="J16" s="10"/>
      <c r="L16" s="1"/>
      <c r="N16" s="1"/>
      <c r="P16" s="1"/>
      <c r="R16" s="1">
        <f t="shared" si="0"/>
        <v>6976</v>
      </c>
    </row>
    <row r="17" spans="3:18" ht="15">
      <c r="C17" t="s">
        <v>13</v>
      </c>
      <c r="J17" s="1"/>
      <c r="L17" s="1"/>
      <c r="N17" s="1"/>
      <c r="P17" s="1"/>
      <c r="R17" s="1">
        <f t="shared" si="0"/>
        <v>0</v>
      </c>
    </row>
    <row r="18" spans="4:18" ht="15">
      <c r="D18" t="s">
        <v>15</v>
      </c>
      <c r="H18" s="1">
        <v>147492.32</v>
      </c>
      <c r="J18" s="10"/>
      <c r="L18" s="1"/>
      <c r="N18" s="1"/>
      <c r="P18" s="1"/>
      <c r="R18" s="1">
        <f t="shared" si="0"/>
        <v>147492.32</v>
      </c>
    </row>
    <row r="19" spans="4:18" ht="15">
      <c r="D19" t="s">
        <v>14</v>
      </c>
      <c r="H19" s="1">
        <v>17981.18</v>
      </c>
      <c r="J19" s="10"/>
      <c r="L19" s="1"/>
      <c r="N19" s="1"/>
      <c r="P19" s="1"/>
      <c r="R19" s="1">
        <f t="shared" si="0"/>
        <v>17981.18</v>
      </c>
    </row>
    <row r="20" spans="4:18" ht="15">
      <c r="D20" t="s">
        <v>16</v>
      </c>
      <c r="H20" s="1">
        <v>266627.18</v>
      </c>
      <c r="J20" s="10"/>
      <c r="L20" s="1"/>
      <c r="N20" s="1"/>
      <c r="P20" s="1"/>
      <c r="R20" s="1">
        <f t="shared" si="0"/>
        <v>266627.18</v>
      </c>
    </row>
    <row r="21" spans="5:18" ht="30" customHeight="1">
      <c r="E21" t="s">
        <v>18</v>
      </c>
      <c r="H21" s="2">
        <f>SUBTOTAL(9,H10:H20)</f>
        <v>1075047.46</v>
      </c>
      <c r="J21" s="2">
        <f>SUBTOTAL(9,J10:J20)</f>
        <v>0</v>
      </c>
      <c r="L21" s="2">
        <f>SUBTOTAL(9,L10:L20)</f>
        <v>0</v>
      </c>
      <c r="N21" s="2">
        <f>SUBTOTAL(9,N10:N20)</f>
        <v>0</v>
      </c>
      <c r="P21" s="2">
        <f>SUBTOTAL(9,P10:P20)</f>
        <v>0</v>
      </c>
      <c r="R21" s="2">
        <f>SUBTOTAL(9,R10:R20)</f>
        <v>1075047.46</v>
      </c>
    </row>
    <row r="22" spans="2:18" ht="30" customHeight="1" thickBot="1">
      <c r="B22" t="s">
        <v>17</v>
      </c>
      <c r="H22" s="3">
        <f>SUBTOTAL(9,H5:H21)</f>
        <v>29944630.029999997</v>
      </c>
      <c r="J22" s="3">
        <f>SUBTOTAL(9,J5:J21)</f>
        <v>0</v>
      </c>
      <c r="L22" s="3">
        <f>SUBTOTAL(9,L5:L21)</f>
        <v>0</v>
      </c>
      <c r="N22" s="3">
        <f>SUBTOTAL(9,N5:N21)</f>
        <v>0</v>
      </c>
      <c r="P22" s="3">
        <f>SUBTOTAL(9,P5:P21)</f>
        <v>0</v>
      </c>
      <c r="R22" s="3">
        <f>SUBTOTAL(9,R5:R21)</f>
        <v>29944630.029999997</v>
      </c>
    </row>
    <row r="23" spans="10:18" ht="15.75" thickTop="1">
      <c r="J23" s="1"/>
      <c r="L23" s="1"/>
      <c r="N23" s="1"/>
      <c r="P23" s="1"/>
      <c r="R23" s="1"/>
    </row>
    <row r="24" spans="1:18" ht="15">
      <c r="A24" s="4" t="s">
        <v>19</v>
      </c>
      <c r="J24" s="1"/>
      <c r="L24" s="1"/>
      <c r="N24" s="1"/>
      <c r="P24" s="1"/>
      <c r="R24" s="1"/>
    </row>
    <row r="25" spans="10:18" ht="15">
      <c r="J25" s="1"/>
      <c r="L25" s="1"/>
      <c r="N25" s="1"/>
      <c r="P25" s="1"/>
      <c r="R25" s="1"/>
    </row>
    <row r="26" spans="2:18" ht="15">
      <c r="B26" t="s">
        <v>5</v>
      </c>
      <c r="J26" s="1"/>
      <c r="L26" s="1"/>
      <c r="N26" s="1"/>
      <c r="P26" s="1"/>
      <c r="R26" s="1"/>
    </row>
    <row r="27" spans="3:18" ht="15">
      <c r="C27" t="s">
        <v>20</v>
      </c>
      <c r="J27" s="1"/>
      <c r="L27" s="1"/>
      <c r="N27" s="1"/>
      <c r="P27" s="1"/>
      <c r="R27" s="1"/>
    </row>
    <row r="28" spans="4:18" ht="15">
      <c r="D28" t="s">
        <v>21</v>
      </c>
      <c r="H28" s="1">
        <v>987050.62</v>
      </c>
      <c r="J28" s="1"/>
      <c r="L28" s="1">
        <f>-H28*0.31</f>
        <v>-305985.6922</v>
      </c>
      <c r="N28" s="1"/>
      <c r="P28" s="1"/>
      <c r="R28" s="1">
        <f>SUM(H28:Q28)</f>
        <v>681064.9278</v>
      </c>
    </row>
    <row r="29" spans="4:18" ht="15">
      <c r="D29" t="s">
        <v>22</v>
      </c>
      <c r="J29" s="1"/>
      <c r="L29" s="1"/>
      <c r="N29" s="1"/>
      <c r="P29" s="1"/>
      <c r="R29" s="1"/>
    </row>
    <row r="30" spans="5:18" ht="15">
      <c r="E30" t="s">
        <v>0</v>
      </c>
      <c r="H30" s="1">
        <v>236222.12</v>
      </c>
      <c r="J30" s="1"/>
      <c r="L30" s="1">
        <f>-H30*0.31</f>
        <v>-73228.8572</v>
      </c>
      <c r="N30" s="1"/>
      <c r="P30" s="1"/>
      <c r="R30" s="1">
        <f aca="true" t="shared" si="1" ref="R30:R47">SUM(H30:Q30)</f>
        <v>162993.2628</v>
      </c>
    </row>
    <row r="31" spans="5:18" ht="15">
      <c r="E31" t="s">
        <v>23</v>
      </c>
      <c r="H31" s="1">
        <v>7287696.53</v>
      </c>
      <c r="J31" s="1"/>
      <c r="L31" s="1"/>
      <c r="N31" s="1"/>
      <c r="P31" s="15">
        <f>-H31</f>
        <v>-7287696.53</v>
      </c>
      <c r="R31" s="1">
        <f t="shared" si="1"/>
        <v>0</v>
      </c>
    </row>
    <row r="32" spans="5:18" ht="15">
      <c r="E32" t="s">
        <v>24</v>
      </c>
      <c r="H32" s="1">
        <v>517630.53</v>
      </c>
      <c r="J32" s="1"/>
      <c r="L32" s="1"/>
      <c r="N32" s="1"/>
      <c r="P32" s="1">
        <f>-H32</f>
        <v>-517630.53</v>
      </c>
      <c r="R32" s="1">
        <f t="shared" si="1"/>
        <v>0</v>
      </c>
    </row>
    <row r="33" spans="5:18" ht="15">
      <c r="E33" t="s">
        <v>25</v>
      </c>
      <c r="H33" s="1">
        <v>30000</v>
      </c>
      <c r="J33" s="1"/>
      <c r="L33" s="1"/>
      <c r="N33" s="1"/>
      <c r="P33" s="1">
        <f>-H33</f>
        <v>-30000</v>
      </c>
      <c r="R33" s="1">
        <f t="shared" si="1"/>
        <v>0</v>
      </c>
    </row>
    <row r="34" spans="5:18" ht="15">
      <c r="E34" t="s">
        <v>26</v>
      </c>
      <c r="H34" s="1">
        <v>75146.25</v>
      </c>
      <c r="J34" s="1"/>
      <c r="L34" s="1"/>
      <c r="N34" s="1"/>
      <c r="P34" s="1">
        <f>-H34</f>
        <v>-75146.25</v>
      </c>
      <c r="R34" s="1">
        <f t="shared" si="1"/>
        <v>0</v>
      </c>
    </row>
    <row r="35" spans="5:18" ht="15">
      <c r="E35" t="s">
        <v>27</v>
      </c>
      <c r="H35" s="1">
        <v>19686.45</v>
      </c>
      <c r="J35" s="1"/>
      <c r="L35" s="1"/>
      <c r="N35" s="1"/>
      <c r="P35" s="1">
        <f>-H35</f>
        <v>-19686.45</v>
      </c>
      <c r="R35" s="1">
        <f t="shared" si="1"/>
        <v>0</v>
      </c>
    </row>
    <row r="36" spans="4:18" ht="15">
      <c r="D36" t="s">
        <v>28</v>
      </c>
      <c r="H36" s="1">
        <v>20192.5</v>
      </c>
      <c r="J36" s="1"/>
      <c r="L36" s="1"/>
      <c r="N36" s="1"/>
      <c r="P36" s="1"/>
      <c r="R36" s="1">
        <f t="shared" si="1"/>
        <v>20192.5</v>
      </c>
    </row>
    <row r="37" spans="4:18" ht="15">
      <c r="D37" t="s">
        <v>29</v>
      </c>
      <c r="H37" s="1">
        <v>8878652.09</v>
      </c>
      <c r="J37" s="1"/>
      <c r="L37" s="1"/>
      <c r="N37" s="1"/>
      <c r="P37" s="1"/>
      <c r="R37" s="1">
        <f t="shared" si="1"/>
        <v>8878652.09</v>
      </c>
    </row>
    <row r="38" spans="4:18" ht="15">
      <c r="D38" t="s">
        <v>30</v>
      </c>
      <c r="J38" s="1"/>
      <c r="L38" s="1"/>
      <c r="N38" s="1"/>
      <c r="P38" s="1"/>
      <c r="R38" s="1">
        <f t="shared" si="1"/>
        <v>0</v>
      </c>
    </row>
    <row r="39" spans="5:18" ht="15">
      <c r="E39" t="s">
        <v>31</v>
      </c>
      <c r="H39" s="1">
        <v>32253.51</v>
      </c>
      <c r="J39" s="1"/>
      <c r="L39" s="1"/>
      <c r="N39" s="1"/>
      <c r="P39" s="1"/>
      <c r="R39" s="1">
        <f t="shared" si="1"/>
        <v>32253.51</v>
      </c>
    </row>
    <row r="40" spans="5:18" ht="15">
      <c r="E40" t="s">
        <v>32</v>
      </c>
      <c r="H40" s="1">
        <v>6728</v>
      </c>
      <c r="J40" s="1"/>
      <c r="L40" s="1"/>
      <c r="N40" s="1"/>
      <c r="P40" s="1"/>
      <c r="R40" s="1">
        <f t="shared" si="1"/>
        <v>6728</v>
      </c>
    </row>
    <row r="41" spans="5:18" ht="15">
      <c r="E41" t="s">
        <v>33</v>
      </c>
      <c r="H41" s="1">
        <v>300</v>
      </c>
      <c r="J41" s="1"/>
      <c r="L41" s="1"/>
      <c r="N41" s="1"/>
      <c r="P41" s="1"/>
      <c r="R41" s="1">
        <f t="shared" si="1"/>
        <v>300</v>
      </c>
    </row>
    <row r="42" spans="4:18" ht="15">
      <c r="D42" t="s">
        <v>34</v>
      </c>
      <c r="H42" s="1">
        <v>129348.44</v>
      </c>
      <c r="J42" s="1"/>
      <c r="L42" s="1"/>
      <c r="N42" s="1"/>
      <c r="P42" s="1"/>
      <c r="R42" s="1">
        <f t="shared" si="1"/>
        <v>129348.44</v>
      </c>
    </row>
    <row r="43" spans="4:18" ht="15">
      <c r="D43" t="s">
        <v>35</v>
      </c>
      <c r="H43" s="1">
        <v>4272695</v>
      </c>
      <c r="J43" s="1"/>
      <c r="L43" s="1"/>
      <c r="N43" s="1"/>
      <c r="P43" s="1"/>
      <c r="R43" s="1">
        <f t="shared" si="1"/>
        <v>4272695</v>
      </c>
    </row>
    <row r="44" spans="4:18" ht="15">
      <c r="D44" t="s">
        <v>37</v>
      </c>
      <c r="H44" s="1">
        <v>8080.27</v>
      </c>
      <c r="J44" s="1"/>
      <c r="L44" s="1"/>
      <c r="N44" s="1"/>
      <c r="P44" s="1"/>
      <c r="R44" s="1">
        <f t="shared" si="1"/>
        <v>8080.27</v>
      </c>
    </row>
    <row r="45" spans="4:18" ht="15">
      <c r="D45" t="s">
        <v>36</v>
      </c>
      <c r="H45" s="1">
        <v>197756.28</v>
      </c>
      <c r="J45" s="1"/>
      <c r="L45" s="1"/>
      <c r="N45" s="1"/>
      <c r="P45" s="1"/>
      <c r="R45" s="1">
        <f t="shared" si="1"/>
        <v>197756.28</v>
      </c>
    </row>
    <row r="46" spans="5:18" ht="30" customHeight="1">
      <c r="E46" t="s">
        <v>40</v>
      </c>
      <c r="H46" s="5">
        <f>SUBTOTAL(9,H27:H45)</f>
        <v>22699438.59</v>
      </c>
      <c r="J46" s="5">
        <f>SUBTOTAL(9,J27:J45)</f>
        <v>0</v>
      </c>
      <c r="L46" s="5">
        <f>SUBTOTAL(9,L27:L45)</f>
        <v>-379214.5494</v>
      </c>
      <c r="N46" s="5">
        <f>SUBTOTAL(9,N27:N45)</f>
        <v>0</v>
      </c>
      <c r="P46" s="5">
        <f>SUBTOTAL(9,P27:P45)</f>
        <v>-7930159.760000001</v>
      </c>
      <c r="R46" s="5">
        <f>SUBTOTAL(9,R27:R45)</f>
        <v>14390064.280599998</v>
      </c>
    </row>
    <row r="47" spans="3:18" ht="15">
      <c r="C47" t="s">
        <v>38</v>
      </c>
      <c r="H47" s="1">
        <f>+H21</f>
        <v>1075047.46</v>
      </c>
      <c r="J47" s="1">
        <f>-SUM(H11,H15,H16,H18,H19,H20)</f>
        <v>-1042143.8500000001</v>
      </c>
      <c r="L47" s="1"/>
      <c r="N47" s="1"/>
      <c r="P47" s="1"/>
      <c r="R47" s="1">
        <f t="shared" si="1"/>
        <v>32903.60999999987</v>
      </c>
    </row>
    <row r="48" spans="3:18" ht="15">
      <c r="C48" t="s">
        <v>39</v>
      </c>
      <c r="H48" s="1">
        <v>6170143.98</v>
      </c>
      <c r="J48" s="1">
        <f>-J47</f>
        <v>1042143.8500000001</v>
      </c>
      <c r="L48" s="1">
        <f>-L46</f>
        <v>379214.5494</v>
      </c>
      <c r="N48" s="1"/>
      <c r="P48" s="1">
        <f>-P46</f>
        <v>7930159.760000001</v>
      </c>
      <c r="R48" s="1">
        <f>SUM(H48:Q48)</f>
        <v>15521662.139400002</v>
      </c>
    </row>
    <row r="49" spans="2:18" ht="30" customHeight="1" thickBot="1">
      <c r="B49" t="s">
        <v>17</v>
      </c>
      <c r="H49" s="3">
        <f>SUBTOTAL(9,H26:H48)</f>
        <v>29944630.03</v>
      </c>
      <c r="J49" s="3">
        <f>SUBTOTAL(9,J26:J48)</f>
        <v>0</v>
      </c>
      <c r="L49" s="3">
        <f>SUBTOTAL(9,L26:L48)</f>
        <v>0</v>
      </c>
      <c r="N49" s="3">
        <f>SUBTOTAL(9,N26:N48)</f>
        <v>0</v>
      </c>
      <c r="P49" s="3">
        <f>SUBTOTAL(9,P26:P48)</f>
        <v>0</v>
      </c>
      <c r="R49" s="3">
        <f>SUBTOTAL(9,R26:R48)</f>
        <v>29944630.03</v>
      </c>
    </row>
    <row r="50" spans="10:18" ht="15.75" thickTop="1">
      <c r="J50" s="1"/>
      <c r="L50" s="1"/>
      <c r="N50" s="1"/>
      <c r="P50" s="1"/>
      <c r="R50" s="1"/>
    </row>
    <row r="52" spans="1:3" ht="15.75" thickBot="1">
      <c r="A52" s="13" t="s">
        <v>46</v>
      </c>
      <c r="C52" t="s">
        <v>50</v>
      </c>
    </row>
    <row r="53" spans="16:18" ht="15">
      <c r="P53" s="23" t="s">
        <v>69</v>
      </c>
      <c r="Q53" s="24"/>
      <c r="R53" s="25">
        <v>18289411.3</v>
      </c>
    </row>
    <row r="54" spans="1:18" ht="15.75" thickBot="1">
      <c r="A54" s="13" t="s">
        <v>47</v>
      </c>
      <c r="C54" t="s">
        <v>51</v>
      </c>
      <c r="P54" s="26" t="s">
        <v>63</v>
      </c>
      <c r="Q54" s="27"/>
      <c r="R54" s="28">
        <f>+R48/R53</f>
        <v>0.8486693138887418</v>
      </c>
    </row>
    <row r="55" ht="15.75" thickBot="1"/>
    <row r="56" spans="1:18" ht="15">
      <c r="A56" s="13" t="s">
        <v>48</v>
      </c>
      <c r="C56" t="s">
        <v>52</v>
      </c>
      <c r="P56" s="23" t="s">
        <v>69</v>
      </c>
      <c r="Q56" s="24"/>
      <c r="R56" s="25">
        <v>18289411.3</v>
      </c>
    </row>
    <row r="57" spans="16:18" ht="15.75" thickBot="1">
      <c r="P57" s="26" t="s">
        <v>63</v>
      </c>
      <c r="Q57" s="27"/>
      <c r="R57" s="28">
        <f>(+R48+P31)/R53</f>
        <v>0.45020397181400806</v>
      </c>
    </row>
    <row r="58" spans="1:3" ht="15">
      <c r="A58" s="13" t="s">
        <v>49</v>
      </c>
      <c r="C58" t="s">
        <v>68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77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"/>
    </sheetView>
  </sheetViews>
  <sheetFormatPr defaultColWidth="9.140625" defaultRowHeight="15"/>
  <cols>
    <col min="1" max="4" width="2.7109375" style="0" customWidth="1"/>
    <col min="6" max="6" width="33.7109375" style="0" customWidth="1"/>
    <col min="7" max="7" width="1.7109375" style="0" customWidth="1"/>
    <col min="8" max="8" width="15.7109375" style="1" customWidth="1"/>
    <col min="9" max="9" width="1.7109375" style="0" customWidth="1"/>
    <col min="10" max="10" width="15.7109375" style="0" customWidth="1"/>
    <col min="11" max="11" width="1.7109375" style="0" customWidth="1"/>
    <col min="12" max="12" width="15.7109375" style="0" customWidth="1"/>
    <col min="13" max="13" width="1.7109375" style="0" customWidth="1"/>
    <col min="14" max="14" width="15.7109375" style="0" customWidth="1"/>
    <col min="15" max="15" width="1.7109375" style="0" customWidth="1"/>
    <col min="16" max="16" width="15.7109375" style="0" customWidth="1"/>
    <col min="17" max="17" width="1.7109375" style="0" customWidth="1"/>
    <col min="18" max="18" width="15.7109375" style="0" customWidth="1"/>
    <col min="19" max="19" width="1.7109375" style="0" customWidth="1"/>
    <col min="20" max="20" width="15.7109375" style="0" customWidth="1"/>
    <col min="21" max="21" width="1.7109375" style="0" customWidth="1"/>
    <col min="22" max="22" width="15.7109375" style="0" customWidth="1"/>
    <col min="23" max="23" width="1.7109375" style="0" customWidth="1"/>
    <col min="24" max="24" width="15.7109375" style="0" customWidth="1"/>
    <col min="25" max="25" width="1.7109375" style="0" customWidth="1"/>
  </cols>
  <sheetData>
    <row r="1" ht="23.25">
      <c r="A1" s="29" t="s">
        <v>73</v>
      </c>
    </row>
    <row r="3" spans="10:16" ht="15">
      <c r="J3" s="12" t="s">
        <v>46</v>
      </c>
      <c r="L3" s="14" t="s">
        <v>47</v>
      </c>
      <c r="N3" s="14" t="s">
        <v>48</v>
      </c>
      <c r="P3" s="14" t="s">
        <v>49</v>
      </c>
    </row>
    <row r="4" spans="1:18" s="6" customFormat="1" ht="30">
      <c r="A4" s="7" t="s">
        <v>1</v>
      </c>
      <c r="H4" s="8" t="s">
        <v>41</v>
      </c>
      <c r="J4" s="9" t="s">
        <v>42</v>
      </c>
      <c r="L4" s="9" t="s">
        <v>21</v>
      </c>
      <c r="N4" s="9" t="s">
        <v>43</v>
      </c>
      <c r="P4" s="9" t="s">
        <v>44</v>
      </c>
      <c r="R4" s="9" t="s">
        <v>45</v>
      </c>
    </row>
    <row r="5" ht="15">
      <c r="B5" t="s">
        <v>5</v>
      </c>
    </row>
    <row r="6" spans="3:18" ht="15">
      <c r="C6" t="s">
        <v>2</v>
      </c>
      <c r="H6" s="16">
        <v>97868002</v>
      </c>
      <c r="I6" s="17"/>
      <c r="J6" s="16"/>
      <c r="K6" s="17"/>
      <c r="L6" s="16"/>
      <c r="M6" s="17"/>
      <c r="N6" s="16"/>
      <c r="O6" s="17"/>
      <c r="P6" s="16"/>
      <c r="Q6" s="17"/>
      <c r="R6" s="16">
        <f>SUM(H6:Q6)</f>
        <v>97868002</v>
      </c>
    </row>
    <row r="7" spans="3:18" ht="15">
      <c r="C7" t="s">
        <v>53</v>
      </c>
      <c r="H7" s="16">
        <v>5000000</v>
      </c>
      <c r="I7" s="17"/>
      <c r="J7" s="16"/>
      <c r="K7" s="17"/>
      <c r="L7" s="16"/>
      <c r="M7" s="17"/>
      <c r="N7" s="16"/>
      <c r="O7" s="17"/>
      <c r="P7" s="16"/>
      <c r="Q7" s="17"/>
      <c r="R7" s="16">
        <f>SUM(H7:Q7)</f>
        <v>5000000</v>
      </c>
    </row>
    <row r="8" spans="8:18" ht="30" customHeight="1">
      <c r="H8" s="18">
        <f>SUBTOTAL(9,H5:H7)</f>
        <v>102868002</v>
      </c>
      <c r="I8" s="17"/>
      <c r="J8" s="18">
        <f>SUBTOTAL(9,J5:J7)</f>
        <v>0</v>
      </c>
      <c r="K8" s="17"/>
      <c r="L8" s="18">
        <f>SUBTOTAL(9,L5:L7)</f>
        <v>0</v>
      </c>
      <c r="M8" s="17"/>
      <c r="N8" s="18">
        <f>SUBTOTAL(9,N5:N7)</f>
        <v>0</v>
      </c>
      <c r="O8" s="17"/>
      <c r="P8" s="18">
        <f>SUBTOTAL(9,P5:P7)</f>
        <v>0</v>
      </c>
      <c r="Q8" s="17"/>
      <c r="R8" s="18">
        <f>SUBTOTAL(9,R5:R7)</f>
        <v>102868002</v>
      </c>
    </row>
    <row r="9" spans="2:18" ht="15">
      <c r="B9" t="s">
        <v>6</v>
      </c>
      <c r="H9" s="16"/>
      <c r="I9" s="17"/>
      <c r="J9" s="16"/>
      <c r="K9" s="17"/>
      <c r="L9" s="16"/>
      <c r="M9" s="17"/>
      <c r="N9" s="16"/>
      <c r="O9" s="17"/>
      <c r="P9" s="16"/>
      <c r="Q9" s="17"/>
      <c r="R9" s="16"/>
    </row>
    <row r="10" spans="3:18" ht="15">
      <c r="C10" t="s">
        <v>54</v>
      </c>
      <c r="H10" s="16">
        <v>583004</v>
      </c>
      <c r="I10" s="17"/>
      <c r="J10" s="19"/>
      <c r="K10" s="17"/>
      <c r="L10" s="16"/>
      <c r="M10" s="17"/>
      <c r="N10" s="16"/>
      <c r="O10" s="17"/>
      <c r="P10" s="16"/>
      <c r="Q10" s="17"/>
      <c r="R10" s="16">
        <f aca="true" t="shared" si="0" ref="R10:R16">SUM(H10:Q10)</f>
        <v>583004</v>
      </c>
    </row>
    <row r="11" spans="3:18" ht="15">
      <c r="C11" t="s">
        <v>11</v>
      </c>
      <c r="H11" s="16"/>
      <c r="I11" s="17"/>
      <c r="J11" s="16"/>
      <c r="K11" s="17"/>
      <c r="L11" s="16"/>
      <c r="M11" s="17"/>
      <c r="N11" s="16"/>
      <c r="O11" s="17"/>
      <c r="P11" s="16"/>
      <c r="Q11" s="17"/>
      <c r="R11" s="16">
        <f t="shared" si="0"/>
        <v>0</v>
      </c>
    </row>
    <row r="12" spans="4:18" ht="15">
      <c r="D12" t="s">
        <v>12</v>
      </c>
      <c r="H12" s="16">
        <v>657712</v>
      </c>
      <c r="I12" s="17"/>
      <c r="J12" s="19"/>
      <c r="K12" s="17"/>
      <c r="L12" s="16"/>
      <c r="M12" s="17"/>
      <c r="N12" s="16"/>
      <c r="O12" s="17"/>
      <c r="P12" s="16"/>
      <c r="Q12" s="17"/>
      <c r="R12" s="16">
        <f t="shared" si="0"/>
        <v>657712</v>
      </c>
    </row>
    <row r="13" spans="4:18" ht="15">
      <c r="D13" t="s">
        <v>55</v>
      </c>
      <c r="H13" s="16">
        <v>37000</v>
      </c>
      <c r="I13" s="17"/>
      <c r="J13" s="19"/>
      <c r="K13" s="17"/>
      <c r="L13" s="16"/>
      <c r="M13" s="17"/>
      <c r="N13" s="16"/>
      <c r="O13" s="17"/>
      <c r="P13" s="16"/>
      <c r="Q13" s="17"/>
      <c r="R13" s="16">
        <f t="shared" si="0"/>
        <v>37000</v>
      </c>
    </row>
    <row r="14" spans="3:18" ht="15">
      <c r="C14" t="s">
        <v>13</v>
      </c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6">
        <f t="shared" si="0"/>
        <v>0</v>
      </c>
    </row>
    <row r="15" spans="4:18" ht="15">
      <c r="D15" t="s">
        <v>56</v>
      </c>
      <c r="H15" s="16">
        <v>500000</v>
      </c>
      <c r="I15" s="17"/>
      <c r="J15" s="19"/>
      <c r="K15" s="17"/>
      <c r="L15" s="16"/>
      <c r="M15" s="17"/>
      <c r="N15" s="16"/>
      <c r="O15" s="17"/>
      <c r="P15" s="16"/>
      <c r="Q15" s="17"/>
      <c r="R15" s="16">
        <f t="shared" si="0"/>
        <v>500000</v>
      </c>
    </row>
    <row r="16" spans="4:18" ht="15">
      <c r="D16" t="s">
        <v>57</v>
      </c>
      <c r="H16" s="16">
        <v>1100000</v>
      </c>
      <c r="I16" s="17"/>
      <c r="J16" s="19"/>
      <c r="K16" s="17"/>
      <c r="L16" s="16"/>
      <c r="M16" s="17"/>
      <c r="N16" s="16"/>
      <c r="O16" s="17"/>
      <c r="P16" s="16"/>
      <c r="Q16" s="17"/>
      <c r="R16" s="16">
        <f t="shared" si="0"/>
        <v>1100000</v>
      </c>
    </row>
    <row r="17" spans="5:18" ht="30" customHeight="1">
      <c r="E17" t="s">
        <v>18</v>
      </c>
      <c r="H17" s="18">
        <f>SUBTOTAL(9,H9:H16)</f>
        <v>2877716</v>
      </c>
      <c r="I17" s="17"/>
      <c r="J17" s="18">
        <f>SUBTOTAL(9,J9:J16)</f>
        <v>0</v>
      </c>
      <c r="K17" s="17"/>
      <c r="L17" s="18">
        <f>SUBTOTAL(9,L9:L16)</f>
        <v>0</v>
      </c>
      <c r="M17" s="17"/>
      <c r="N17" s="18">
        <f>SUBTOTAL(9,N9:N16)</f>
        <v>0</v>
      </c>
      <c r="O17" s="17"/>
      <c r="P17" s="18">
        <f>SUBTOTAL(9,P9:P16)</f>
        <v>0</v>
      </c>
      <c r="Q17" s="17"/>
      <c r="R17" s="18">
        <f>SUBTOTAL(9,R9:R16)</f>
        <v>2877716</v>
      </c>
    </row>
    <row r="18" spans="2:18" ht="30" customHeight="1" thickBot="1">
      <c r="B18" t="s">
        <v>17</v>
      </c>
      <c r="H18" s="20">
        <f>SUBTOTAL(9,H5:H17)</f>
        <v>105745718</v>
      </c>
      <c r="I18" s="17"/>
      <c r="J18" s="20">
        <f>SUBTOTAL(9,J5:J17)</f>
        <v>0</v>
      </c>
      <c r="K18" s="17"/>
      <c r="L18" s="20">
        <f>SUBTOTAL(9,L5:L17)</f>
        <v>0</v>
      </c>
      <c r="M18" s="17"/>
      <c r="N18" s="20">
        <f>SUBTOTAL(9,N5:N17)</f>
        <v>0</v>
      </c>
      <c r="O18" s="17"/>
      <c r="P18" s="20">
        <f>SUBTOTAL(9,P5:P17)</f>
        <v>0</v>
      </c>
      <c r="Q18" s="17"/>
      <c r="R18" s="20">
        <f>SUBTOTAL(9,R5:R17)</f>
        <v>105745718</v>
      </c>
    </row>
    <row r="19" spans="8:18" ht="15.75" thickTop="1">
      <c r="H19" s="16"/>
      <c r="I19" s="17"/>
      <c r="J19" s="16"/>
      <c r="K19" s="17"/>
      <c r="L19" s="16"/>
      <c r="M19" s="17"/>
      <c r="N19" s="16"/>
      <c r="O19" s="17"/>
      <c r="P19" s="16"/>
      <c r="Q19" s="17"/>
      <c r="R19" s="16"/>
    </row>
    <row r="20" spans="1:18" ht="15">
      <c r="A20" s="4" t="s">
        <v>19</v>
      </c>
      <c r="H20" s="16"/>
      <c r="I20" s="17"/>
      <c r="J20" s="16"/>
      <c r="K20" s="17"/>
      <c r="L20" s="16"/>
      <c r="M20" s="17"/>
      <c r="N20" s="16"/>
      <c r="O20" s="17"/>
      <c r="P20" s="16"/>
      <c r="Q20" s="17"/>
      <c r="R20" s="16"/>
    </row>
    <row r="21" spans="8:18" ht="15">
      <c r="H21" s="16"/>
      <c r="I21" s="17"/>
      <c r="J21" s="16"/>
      <c r="K21" s="17"/>
      <c r="L21" s="16"/>
      <c r="M21" s="17"/>
      <c r="N21" s="16"/>
      <c r="O21" s="17"/>
      <c r="P21" s="16"/>
      <c r="Q21" s="17"/>
      <c r="R21" s="16"/>
    </row>
    <row r="22" spans="2:18" ht="15">
      <c r="B22" t="s">
        <v>5</v>
      </c>
      <c r="H22" s="16"/>
      <c r="I22" s="17"/>
      <c r="J22" s="16"/>
      <c r="K22" s="17"/>
      <c r="L22" s="16"/>
      <c r="M22" s="17"/>
      <c r="N22" s="16"/>
      <c r="O22" s="17"/>
      <c r="P22" s="16"/>
      <c r="Q22" s="17"/>
      <c r="R22" s="16"/>
    </row>
    <row r="23" spans="3:18" ht="15">
      <c r="C23" t="s">
        <v>20</v>
      </c>
      <c r="H23" s="16"/>
      <c r="I23" s="17"/>
      <c r="J23" s="16"/>
      <c r="K23" s="17"/>
      <c r="L23" s="16"/>
      <c r="M23" s="17"/>
      <c r="N23" s="16"/>
      <c r="O23" s="17"/>
      <c r="P23" s="16"/>
      <c r="Q23" s="17"/>
      <c r="R23" s="16"/>
    </row>
    <row r="24" spans="4:20" ht="15">
      <c r="D24" t="s">
        <v>21</v>
      </c>
      <c r="H24" s="16">
        <v>25415203</v>
      </c>
      <c r="I24" s="17"/>
      <c r="J24" s="16"/>
      <c r="K24" s="17"/>
      <c r="L24" s="16">
        <f>-H24*0.35</f>
        <v>-8895321.049999999</v>
      </c>
      <c r="M24" s="17"/>
      <c r="N24" s="16"/>
      <c r="O24" s="17"/>
      <c r="P24" s="16"/>
      <c r="Q24" s="17"/>
      <c r="R24" s="16">
        <f>SUM(H24:Q24)</f>
        <v>16519881.950000001</v>
      </c>
      <c r="T24" s="17"/>
    </row>
    <row r="25" spans="4:18" ht="15">
      <c r="D25" t="s">
        <v>22</v>
      </c>
      <c r="H25" s="16"/>
      <c r="I25" s="17"/>
      <c r="J25" s="16"/>
      <c r="K25" s="17"/>
      <c r="L25" s="16"/>
      <c r="M25" s="17"/>
      <c r="N25" s="16"/>
      <c r="O25" s="17"/>
      <c r="P25" s="16"/>
      <c r="Q25" s="17"/>
      <c r="R25" s="16"/>
    </row>
    <row r="26" spans="5:20" ht="15">
      <c r="E26" t="s">
        <v>0</v>
      </c>
      <c r="H26" s="16">
        <v>9242623</v>
      </c>
      <c r="I26" s="17"/>
      <c r="J26" s="16"/>
      <c r="K26" s="17"/>
      <c r="L26" s="16">
        <f>-H26*0.35</f>
        <v>-3234918.05</v>
      </c>
      <c r="M26" s="17"/>
      <c r="N26" s="16"/>
      <c r="O26" s="17"/>
      <c r="P26" s="16"/>
      <c r="Q26" s="17"/>
      <c r="R26" s="16">
        <f aca="true" t="shared" si="1" ref="R26:R33">SUM(H26:Q26)</f>
        <v>6007704.95</v>
      </c>
      <c r="T26" s="22"/>
    </row>
    <row r="27" spans="4:18" ht="15">
      <c r="D27" t="s">
        <v>58</v>
      </c>
      <c r="H27" s="16">
        <v>1809310</v>
      </c>
      <c r="I27" s="17"/>
      <c r="J27" s="16"/>
      <c r="K27" s="17"/>
      <c r="L27" s="16"/>
      <c r="M27" s="17"/>
      <c r="N27" s="16"/>
      <c r="O27" s="17"/>
      <c r="P27" s="16"/>
      <c r="Q27" s="17"/>
      <c r="R27" s="16">
        <f t="shared" si="1"/>
        <v>1809310</v>
      </c>
    </row>
    <row r="28" spans="4:18" ht="15">
      <c r="D28" t="s">
        <v>59</v>
      </c>
      <c r="H28" s="16">
        <v>12038093</v>
      </c>
      <c r="I28" s="17"/>
      <c r="J28" s="16"/>
      <c r="K28" s="17"/>
      <c r="L28" s="16"/>
      <c r="M28" s="17"/>
      <c r="N28" s="16"/>
      <c r="O28" s="17"/>
      <c r="P28" s="16">
        <v>-7000000</v>
      </c>
      <c r="Q28" s="17"/>
      <c r="R28" s="16">
        <f t="shared" si="1"/>
        <v>5038093</v>
      </c>
    </row>
    <row r="29" spans="4:18" ht="15">
      <c r="D29" t="s">
        <v>60</v>
      </c>
      <c r="H29" s="16"/>
      <c r="I29" s="17"/>
      <c r="J29" s="16"/>
      <c r="K29" s="17"/>
      <c r="L29" s="16"/>
      <c r="M29" s="17"/>
      <c r="N29" s="16"/>
      <c r="O29" s="17"/>
      <c r="P29" s="16">
        <f>-H29</f>
        <v>0</v>
      </c>
      <c r="Q29" s="17"/>
      <c r="R29" s="16">
        <f t="shared" si="1"/>
        <v>0</v>
      </c>
    </row>
    <row r="30" spans="5:18" ht="15">
      <c r="E30" t="s">
        <v>61</v>
      </c>
      <c r="H30" s="16">
        <v>51110</v>
      </c>
      <c r="I30" s="17"/>
      <c r="J30" s="16"/>
      <c r="K30" s="17"/>
      <c r="L30" s="16"/>
      <c r="M30" s="17"/>
      <c r="N30" s="16"/>
      <c r="O30" s="17"/>
      <c r="P30" s="16"/>
      <c r="Q30" s="17"/>
      <c r="R30" s="16">
        <f t="shared" si="1"/>
        <v>51110</v>
      </c>
    </row>
    <row r="31" spans="5:18" ht="15">
      <c r="E31" t="s">
        <v>62</v>
      </c>
      <c r="H31" s="16">
        <v>1575000</v>
      </c>
      <c r="I31" s="17"/>
      <c r="J31" s="16"/>
      <c r="K31" s="17"/>
      <c r="L31" s="16"/>
      <c r="M31" s="17"/>
      <c r="N31" s="16"/>
      <c r="O31" s="17"/>
      <c r="P31" s="16"/>
      <c r="Q31" s="17"/>
      <c r="R31" s="16">
        <f t="shared" si="1"/>
        <v>1575000</v>
      </c>
    </row>
    <row r="32" spans="5:18" ht="30" customHeight="1">
      <c r="E32" t="s">
        <v>40</v>
      </c>
      <c r="H32" s="21">
        <f>SUBTOTAL(9,H23:H31)</f>
        <v>50131339</v>
      </c>
      <c r="I32" s="17"/>
      <c r="J32" s="21">
        <f>SUBTOTAL(9,J23:J31)</f>
        <v>0</v>
      </c>
      <c r="K32" s="17"/>
      <c r="L32" s="21">
        <f>SUBTOTAL(9,L23:L31)</f>
        <v>-12130239.099999998</v>
      </c>
      <c r="M32" s="17"/>
      <c r="N32" s="21">
        <f>SUBTOTAL(9,N23:N31)</f>
        <v>0</v>
      </c>
      <c r="O32" s="17"/>
      <c r="P32" s="21">
        <f>SUBTOTAL(9,P23:P31)</f>
        <v>-7000000</v>
      </c>
      <c r="Q32" s="17"/>
      <c r="R32" s="21">
        <f>SUBTOTAL(9,R23:R31)</f>
        <v>31001099.900000002</v>
      </c>
    </row>
    <row r="33" spans="3:18" ht="15">
      <c r="C33" t="s">
        <v>38</v>
      </c>
      <c r="H33" s="16">
        <f>+H17</f>
        <v>2877716</v>
      </c>
      <c r="I33" s="17"/>
      <c r="J33" s="16">
        <f>-H33</f>
        <v>-2877716</v>
      </c>
      <c r="K33" s="17"/>
      <c r="L33" s="16"/>
      <c r="M33" s="17"/>
      <c r="N33" s="16"/>
      <c r="O33" s="17"/>
      <c r="P33" s="16"/>
      <c r="Q33" s="17"/>
      <c r="R33" s="16">
        <f t="shared" si="1"/>
        <v>0</v>
      </c>
    </row>
    <row r="34" spans="3:18" ht="15">
      <c r="C34" t="s">
        <v>39</v>
      </c>
      <c r="H34" s="16">
        <v>52736663</v>
      </c>
      <c r="I34" s="17"/>
      <c r="J34" s="16">
        <f>-J33</f>
        <v>2877716</v>
      </c>
      <c r="K34" s="17"/>
      <c r="L34" s="16">
        <f>-L32</f>
        <v>12130239.099999998</v>
      </c>
      <c r="M34" s="17"/>
      <c r="N34" s="16"/>
      <c r="O34" s="17"/>
      <c r="P34" s="16">
        <f>-P32</f>
        <v>7000000</v>
      </c>
      <c r="Q34" s="17"/>
      <c r="R34" s="16">
        <f>SUM(H34:Q34)</f>
        <v>74744618.1</v>
      </c>
    </row>
    <row r="35" spans="2:18" ht="30" customHeight="1" thickBot="1">
      <c r="B35" t="s">
        <v>17</v>
      </c>
      <c r="H35" s="20">
        <f>SUBTOTAL(9,H22:H34)</f>
        <v>105745718</v>
      </c>
      <c r="I35" s="17"/>
      <c r="J35" s="20">
        <f>SUBTOTAL(9,J22:J34)</f>
        <v>0</v>
      </c>
      <c r="K35" s="17"/>
      <c r="L35" s="20">
        <f>SUBTOTAL(9,L22:L34)</f>
        <v>0</v>
      </c>
      <c r="M35" s="17"/>
      <c r="N35" s="20">
        <f>SUBTOTAL(9,N22:N34)</f>
        <v>0</v>
      </c>
      <c r="O35" s="17"/>
      <c r="P35" s="20">
        <f>SUBTOTAL(9,P22:P34)</f>
        <v>0</v>
      </c>
      <c r="Q35" s="17"/>
      <c r="R35" s="20">
        <f>SUBTOTAL(9,R22:R34)</f>
        <v>105745718</v>
      </c>
    </row>
    <row r="36" spans="8:18" ht="15.75" thickTop="1">
      <c r="H36" s="16"/>
      <c r="I36" s="17"/>
      <c r="J36" s="16"/>
      <c r="K36" s="17"/>
      <c r="L36" s="16"/>
      <c r="M36" s="17"/>
      <c r="N36" s="16"/>
      <c r="O36" s="17"/>
      <c r="P36" s="16"/>
      <c r="Q36" s="17"/>
      <c r="R36" s="16"/>
    </row>
    <row r="38" spans="1:3" ht="15.75" thickBot="1">
      <c r="A38" s="13" t="s">
        <v>46</v>
      </c>
      <c r="C38" t="s">
        <v>50</v>
      </c>
    </row>
    <row r="39" spans="16:18" ht="15">
      <c r="P39" s="23" t="s">
        <v>69</v>
      </c>
      <c r="Q39" s="24"/>
      <c r="R39" s="25">
        <v>305823695.3</v>
      </c>
    </row>
    <row r="40" spans="1:18" ht="15.75" thickBot="1">
      <c r="A40" s="13" t="s">
        <v>47</v>
      </c>
      <c r="C40" t="s">
        <v>71</v>
      </c>
      <c r="P40" s="26" t="s">
        <v>63</v>
      </c>
      <c r="Q40" s="27"/>
      <c r="R40" s="28">
        <f>+R34/R39</f>
        <v>0.24440427360175185</v>
      </c>
    </row>
    <row r="42" spans="1:3" ht="15">
      <c r="A42" s="13" t="s">
        <v>48</v>
      </c>
      <c r="C42" t="s">
        <v>52</v>
      </c>
    </row>
    <row r="44" spans="1:3" ht="15">
      <c r="A44" s="13" t="s">
        <v>49</v>
      </c>
      <c r="C44" t="s">
        <v>68</v>
      </c>
    </row>
  </sheetData>
  <sheetProtection/>
  <printOptions/>
  <pageMargins left="0.7" right="0.7" top="0.75" bottom="0.75" header="0.3" footer="0.3"/>
  <pageSetup fitToHeight="0" horizontalDpi="600" verticalDpi="600" orientation="landscape" scale="77" r:id="rId1"/>
  <headerFoot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4" width="3.7109375" style="0" customWidth="1"/>
    <col min="6" max="6" width="16.00390625" style="0" customWidth="1"/>
    <col min="7" max="7" width="1.7109375" style="0" customWidth="1"/>
    <col min="8" max="8" width="14.7109375" style="31" customWidth="1"/>
    <col min="9" max="9" width="1.7109375" style="0" customWidth="1"/>
    <col min="10" max="10" width="14.7109375" style="0" customWidth="1"/>
    <col min="11" max="11" width="1.7109375" style="0" customWidth="1"/>
    <col min="12" max="12" width="14.7109375" style="0" customWidth="1"/>
    <col min="13" max="13" width="1.7109375" style="0" customWidth="1"/>
    <col min="14" max="14" width="14.7109375" style="0" customWidth="1"/>
    <col min="15" max="15" width="1.7109375" style="0" customWidth="1"/>
    <col min="16" max="16" width="14.7109375" style="0" customWidth="1"/>
    <col min="17" max="17" width="1.7109375" style="0" customWidth="1"/>
    <col min="18" max="18" width="14.7109375" style="0" customWidth="1"/>
  </cols>
  <sheetData>
    <row r="1" ht="23.25">
      <c r="A1" s="29" t="s">
        <v>73</v>
      </c>
    </row>
    <row r="2" ht="15">
      <c r="A2" s="35" t="s">
        <v>118</v>
      </c>
    </row>
    <row r="3" spans="8:16" ht="15">
      <c r="H3" s="16"/>
      <c r="J3" s="12" t="s">
        <v>46</v>
      </c>
      <c r="L3" s="14" t="s">
        <v>47</v>
      </c>
      <c r="N3" s="14" t="s">
        <v>48</v>
      </c>
      <c r="P3" s="14" t="s">
        <v>49</v>
      </c>
    </row>
    <row r="4" spans="8:18" ht="45">
      <c r="H4" s="30" t="s">
        <v>41</v>
      </c>
      <c r="I4" s="6"/>
      <c r="J4" s="9" t="s">
        <v>42</v>
      </c>
      <c r="K4" s="6"/>
      <c r="L4" s="9" t="s">
        <v>21</v>
      </c>
      <c r="M4" s="6"/>
      <c r="N4" s="9" t="s">
        <v>43</v>
      </c>
      <c r="O4" s="6"/>
      <c r="P4" s="9" t="s">
        <v>44</v>
      </c>
      <c r="Q4" s="6"/>
      <c r="R4" s="9" t="s">
        <v>45</v>
      </c>
    </row>
    <row r="5" ht="15">
      <c r="A5" t="s">
        <v>95</v>
      </c>
    </row>
    <row r="6" spans="2:18" ht="15">
      <c r="B6" t="s">
        <v>96</v>
      </c>
      <c r="H6" s="31">
        <v>25343797</v>
      </c>
      <c r="J6" s="31"/>
      <c r="L6" s="31"/>
      <c r="N6" s="31"/>
      <c r="P6" s="31"/>
      <c r="R6" s="31">
        <f>SUM(H6:Q6)</f>
        <v>25343797</v>
      </c>
    </row>
    <row r="7" spans="2:18" ht="15">
      <c r="B7" t="s">
        <v>97</v>
      </c>
      <c r="H7" s="31">
        <v>91320508</v>
      </c>
      <c r="J7" s="31">
        <f>657712+37000</f>
        <v>694712</v>
      </c>
      <c r="L7" s="31"/>
      <c r="N7" s="31"/>
      <c r="P7" s="31"/>
      <c r="R7" s="31">
        <f>SUM(H7:Q7)</f>
        <v>92015220</v>
      </c>
    </row>
    <row r="8" spans="2:18" ht="15">
      <c r="B8" t="s">
        <v>98</v>
      </c>
      <c r="H8" s="31">
        <v>233126290</v>
      </c>
      <c r="J8" s="31">
        <v>583004</v>
      </c>
      <c r="L8" s="31"/>
      <c r="N8" s="31"/>
      <c r="P8" s="31"/>
      <c r="R8" s="31">
        <f>SUM(H8:Q8)</f>
        <v>233709294</v>
      </c>
    </row>
    <row r="9" spans="2:18" ht="15">
      <c r="B9" t="s">
        <v>99</v>
      </c>
      <c r="H9" s="31">
        <v>4649108</v>
      </c>
      <c r="J9" s="31"/>
      <c r="L9" s="31"/>
      <c r="N9" s="31"/>
      <c r="P9" s="31"/>
      <c r="R9" s="31">
        <f>SUM(H9:Q9)</f>
        <v>4649108</v>
      </c>
    </row>
    <row r="10" spans="8:18" ht="30" customHeight="1">
      <c r="H10" s="32">
        <f>SUM(H6:H9)</f>
        <v>354439703</v>
      </c>
      <c r="J10" s="32">
        <f>SUM(J6:J9)</f>
        <v>1277716</v>
      </c>
      <c r="L10" s="32">
        <f>SUM(L6:L9)</f>
        <v>0</v>
      </c>
      <c r="N10" s="32">
        <f>SUM(N6:N9)</f>
        <v>0</v>
      </c>
      <c r="P10" s="32">
        <f>SUM(P6:P9)</f>
        <v>0</v>
      </c>
      <c r="R10" s="32">
        <f>SUM(R6:R9)</f>
        <v>355717419</v>
      </c>
    </row>
    <row r="11" spans="2:18" ht="15">
      <c r="B11" t="s">
        <v>100</v>
      </c>
      <c r="J11" s="31"/>
      <c r="L11" s="31"/>
      <c r="N11" s="31"/>
      <c r="P11" s="31"/>
      <c r="R11" s="31"/>
    </row>
    <row r="12" spans="3:18" ht="15">
      <c r="C12" t="s">
        <v>101</v>
      </c>
      <c r="J12" s="31"/>
      <c r="L12" s="31"/>
      <c r="N12" s="31"/>
      <c r="P12" s="31"/>
      <c r="R12" s="31"/>
    </row>
    <row r="13" spans="4:18" ht="15">
      <c r="D13" t="s">
        <v>21</v>
      </c>
      <c r="H13" s="31">
        <v>15997825</v>
      </c>
      <c r="J13" s="31"/>
      <c r="L13" s="31"/>
      <c r="N13" s="31"/>
      <c r="P13" s="31"/>
      <c r="R13" s="31">
        <f>SUM(H13:Q13)</f>
        <v>15997825</v>
      </c>
    </row>
    <row r="14" spans="3:18" ht="15">
      <c r="C14" t="s">
        <v>102</v>
      </c>
      <c r="H14" s="31">
        <v>4000000</v>
      </c>
      <c r="J14" s="31">
        <f>500000+1100000</f>
        <v>1600000</v>
      </c>
      <c r="L14" s="31"/>
      <c r="N14" s="31"/>
      <c r="P14" s="31"/>
      <c r="R14" s="31">
        <f>SUM(H14:Q14)</f>
        <v>5600000</v>
      </c>
    </row>
    <row r="15" spans="4:18" ht="30" customHeight="1">
      <c r="D15" t="s">
        <v>103</v>
      </c>
      <c r="H15" s="32">
        <f>SUM(H10:H14)</f>
        <v>374437528</v>
      </c>
      <c r="J15" s="32">
        <f>SUM(J10:J14)</f>
        <v>2877716</v>
      </c>
      <c r="L15" s="32">
        <f>SUM(L10:L14)</f>
        <v>0</v>
      </c>
      <c r="N15" s="32">
        <f>SUM(N10:N14)</f>
        <v>0</v>
      </c>
      <c r="P15" s="32">
        <f>SUM(P10:P14)</f>
        <v>0</v>
      </c>
      <c r="R15" s="32">
        <f>SUM(R10:R14)</f>
        <v>377315244</v>
      </c>
    </row>
    <row r="16" spans="10:18" ht="15">
      <c r="J16" s="31"/>
      <c r="L16" s="31"/>
      <c r="N16" s="31"/>
      <c r="P16" s="31"/>
      <c r="R16" s="31"/>
    </row>
    <row r="17" spans="1:18" ht="15">
      <c r="A17" t="s">
        <v>104</v>
      </c>
      <c r="J17" s="31"/>
      <c r="L17" s="31"/>
      <c r="N17" s="31"/>
      <c r="P17" s="31"/>
      <c r="R17" s="31"/>
    </row>
    <row r="18" spans="2:18" ht="15">
      <c r="B18" t="s">
        <v>105</v>
      </c>
      <c r="J18" s="31"/>
      <c r="L18" s="31"/>
      <c r="N18" s="31"/>
      <c r="P18" s="31"/>
      <c r="R18" s="31"/>
    </row>
    <row r="19" spans="3:18" ht="15">
      <c r="C19" t="s">
        <v>106</v>
      </c>
      <c r="H19" s="31">
        <v>280404138</v>
      </c>
      <c r="J19" s="31"/>
      <c r="L19" s="31">
        <v>-12130239</v>
      </c>
      <c r="N19" s="31"/>
      <c r="P19" s="31">
        <v>-7000000</v>
      </c>
      <c r="R19" s="31">
        <f>SUM(H19:Q19)</f>
        <v>261273899</v>
      </c>
    </row>
    <row r="20" spans="3:18" ht="15">
      <c r="C20" t="s">
        <v>107</v>
      </c>
      <c r="H20" s="31">
        <v>2305000</v>
      </c>
      <c r="J20" s="31"/>
      <c r="L20" s="31"/>
      <c r="N20" s="31"/>
      <c r="P20" s="31"/>
      <c r="R20" s="31">
        <f>SUM(H20:Q20)</f>
        <v>2305000</v>
      </c>
    </row>
    <row r="21" spans="3:18" ht="15">
      <c r="C21" t="s">
        <v>108</v>
      </c>
      <c r="H21" s="31">
        <v>41787416</v>
      </c>
      <c r="J21" s="31"/>
      <c r="L21" s="31"/>
      <c r="N21" s="31"/>
      <c r="P21" s="31"/>
      <c r="R21" s="31">
        <f>SUM(H21:Q21)</f>
        <v>41787416</v>
      </c>
    </row>
    <row r="22" spans="3:18" ht="15">
      <c r="C22" t="s">
        <v>109</v>
      </c>
      <c r="H22" s="31">
        <v>23545213</v>
      </c>
      <c r="J22" s="31"/>
      <c r="L22" s="31"/>
      <c r="N22" s="31"/>
      <c r="P22" s="31"/>
      <c r="R22" s="31">
        <f>SUM(H22:Q22)</f>
        <v>23545213</v>
      </c>
    </row>
    <row r="23" spans="2:18" ht="15">
      <c r="B23" t="s">
        <v>110</v>
      </c>
      <c r="H23" s="31">
        <v>1367</v>
      </c>
      <c r="J23" s="31"/>
      <c r="L23" s="31"/>
      <c r="N23" s="31"/>
      <c r="P23" s="31"/>
      <c r="R23" s="31">
        <f>SUM(H23:Q23)</f>
        <v>1367</v>
      </c>
    </row>
    <row r="24" spans="2:18" ht="15">
      <c r="B24" t="s">
        <v>111</v>
      </c>
      <c r="H24" s="31">
        <v>1600000</v>
      </c>
      <c r="J24" s="31"/>
      <c r="L24" s="31"/>
      <c r="N24" s="31"/>
      <c r="P24" s="31"/>
      <c r="R24" s="31">
        <f>SUM(H24:Q24)</f>
        <v>1600000</v>
      </c>
    </row>
    <row r="25" spans="4:18" ht="30" customHeight="1">
      <c r="D25" t="s">
        <v>112</v>
      </c>
      <c r="H25" s="32">
        <f>SUM(H17:H24)</f>
        <v>349643134</v>
      </c>
      <c r="J25" s="32">
        <f>SUM(J17:J24)</f>
        <v>0</v>
      </c>
      <c r="L25" s="32">
        <f>SUM(L17:L24)</f>
        <v>-12130239</v>
      </c>
      <c r="N25" s="32">
        <f>SUM(N17:N24)</f>
        <v>0</v>
      </c>
      <c r="P25" s="32">
        <f>SUM(P17:P24)</f>
        <v>-7000000</v>
      </c>
      <c r="R25" s="32">
        <f>SUM(R17:R24)</f>
        <v>330512895</v>
      </c>
    </row>
    <row r="26" spans="10:18" ht="15">
      <c r="J26" s="31"/>
      <c r="L26" s="31"/>
      <c r="N26" s="31"/>
      <c r="P26" s="31"/>
      <c r="R26" s="31"/>
    </row>
    <row r="27" spans="1:18" ht="15">
      <c r="A27" t="s">
        <v>113</v>
      </c>
      <c r="H27" s="31">
        <f>+H15-H25</f>
        <v>24794394</v>
      </c>
      <c r="J27" s="31">
        <f>+J15-J25</f>
        <v>2877716</v>
      </c>
      <c r="L27" s="31">
        <f>+L15-L25</f>
        <v>12130239</v>
      </c>
      <c r="N27" s="31">
        <f>+N15-N25</f>
        <v>0</v>
      </c>
      <c r="P27" s="31">
        <f>+P15-P25</f>
        <v>7000000</v>
      </c>
      <c r="R27" s="31">
        <f>+R15-R25</f>
        <v>46802349</v>
      </c>
    </row>
    <row r="28" spans="10:18" ht="15">
      <c r="J28" s="31"/>
      <c r="L28" s="31"/>
      <c r="N28" s="31"/>
      <c r="P28" s="31"/>
      <c r="R28" s="31"/>
    </row>
    <row r="29" spans="1:18" ht="15">
      <c r="A29" t="s">
        <v>114</v>
      </c>
      <c r="J29" s="31"/>
      <c r="L29" s="31"/>
      <c r="N29" s="31"/>
      <c r="P29" s="31"/>
      <c r="R29" s="31"/>
    </row>
    <row r="30" spans="2:18" ht="15">
      <c r="B30" t="s">
        <v>115</v>
      </c>
      <c r="H30" s="33">
        <v>53286066</v>
      </c>
      <c r="J30" s="33"/>
      <c r="L30" s="33"/>
      <c r="N30" s="33"/>
      <c r="P30" s="33"/>
      <c r="R30" s="33">
        <f>SUM(H30:Q30)</f>
        <v>53286066</v>
      </c>
    </row>
    <row r="31" spans="10:18" ht="15">
      <c r="J31" s="31"/>
      <c r="L31" s="31"/>
      <c r="N31" s="31"/>
      <c r="P31" s="31"/>
      <c r="R31" s="31"/>
    </row>
    <row r="32" spans="8:18" ht="15">
      <c r="H32" s="31">
        <f>+H27+H30</f>
        <v>78080460</v>
      </c>
      <c r="J32" s="31">
        <f>+J27+J30</f>
        <v>2877716</v>
      </c>
      <c r="L32" s="31">
        <f>+L27+L30</f>
        <v>12130239</v>
      </c>
      <c r="N32" s="31">
        <f>+N27+N30</f>
        <v>0</v>
      </c>
      <c r="P32" s="31">
        <f>+P27+P30</f>
        <v>7000000</v>
      </c>
      <c r="R32" s="31">
        <f>+R27+R30</f>
        <v>100088415</v>
      </c>
    </row>
    <row r="33" spans="10:18" ht="15">
      <c r="J33" s="31"/>
      <c r="L33" s="31"/>
      <c r="N33" s="31"/>
      <c r="P33" s="31"/>
      <c r="R33" s="31"/>
    </row>
    <row r="34" spans="2:18" ht="15">
      <c r="B34" t="s">
        <v>116</v>
      </c>
      <c r="H34" s="31">
        <f>+H6</f>
        <v>25343797</v>
      </c>
      <c r="J34" s="31">
        <f>+J6</f>
        <v>0</v>
      </c>
      <c r="L34" s="31">
        <f>+L6</f>
        <v>0</v>
      </c>
      <c r="N34" s="31">
        <f>+N6</f>
        <v>0</v>
      </c>
      <c r="P34" s="31">
        <f>+P6</f>
        <v>0</v>
      </c>
      <c r="R34" s="31">
        <f>+R6</f>
        <v>25343797</v>
      </c>
    </row>
    <row r="35" spans="2:18" ht="30" customHeight="1" thickBot="1">
      <c r="B35" t="s">
        <v>117</v>
      </c>
      <c r="H35" s="34">
        <f>+H32-H34</f>
        <v>52736663</v>
      </c>
      <c r="J35" s="34">
        <f>+J32-J34</f>
        <v>2877716</v>
      </c>
      <c r="L35" s="34">
        <f>+L32-L34</f>
        <v>12130239</v>
      </c>
      <c r="N35" s="34">
        <f>+N32-N34</f>
        <v>0</v>
      </c>
      <c r="P35" s="34">
        <f>+P32-P34</f>
        <v>7000000</v>
      </c>
      <c r="R35" s="34">
        <f>+R32-R34</f>
        <v>74744618</v>
      </c>
    </row>
    <row r="36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H10" sqref="H10"/>
    </sheetView>
  </sheetViews>
  <sheetFormatPr defaultColWidth="9.140625" defaultRowHeight="15"/>
  <cols>
    <col min="1" max="4" width="2.7109375" style="0" customWidth="1"/>
    <col min="6" max="6" width="33.7109375" style="0" customWidth="1"/>
    <col min="7" max="7" width="1.7109375" style="0" customWidth="1"/>
    <col min="8" max="8" width="15.7109375" style="1" customWidth="1"/>
    <col min="9" max="9" width="1.7109375" style="0" customWidth="1"/>
    <col min="10" max="10" width="15.7109375" style="0" customWidth="1"/>
    <col min="11" max="11" width="1.7109375" style="0" customWidth="1"/>
    <col min="12" max="12" width="15.7109375" style="0" customWidth="1"/>
    <col min="13" max="13" width="1.7109375" style="0" customWidth="1"/>
    <col min="14" max="14" width="15.7109375" style="0" customWidth="1"/>
    <col min="15" max="15" width="1.7109375" style="0" customWidth="1"/>
    <col min="16" max="16" width="15.7109375" style="0" customWidth="1"/>
    <col min="17" max="17" width="1.7109375" style="0" customWidth="1"/>
    <col min="18" max="18" width="15.7109375" style="0" customWidth="1"/>
    <col min="19" max="19" width="1.7109375" style="0" customWidth="1"/>
    <col min="20" max="20" width="15.7109375" style="0" customWidth="1"/>
    <col min="21" max="21" width="1.7109375" style="0" customWidth="1"/>
    <col min="22" max="22" width="15.7109375" style="0" customWidth="1"/>
    <col min="23" max="23" width="1.7109375" style="0" customWidth="1"/>
    <col min="24" max="24" width="15.7109375" style="0" customWidth="1"/>
    <col min="25" max="25" width="1.7109375" style="0" customWidth="1"/>
  </cols>
  <sheetData>
    <row r="1" ht="23.25">
      <c r="A1" s="29" t="s">
        <v>72</v>
      </c>
    </row>
    <row r="3" spans="10:16" ht="15">
      <c r="J3" s="12" t="s">
        <v>46</v>
      </c>
      <c r="L3" s="14" t="s">
        <v>47</v>
      </c>
      <c r="N3" s="14" t="s">
        <v>48</v>
      </c>
      <c r="P3" s="14" t="s">
        <v>49</v>
      </c>
    </row>
    <row r="4" spans="1:18" s="6" customFormat="1" ht="30">
      <c r="A4" s="7" t="s">
        <v>1</v>
      </c>
      <c r="H4" s="8" t="s">
        <v>41</v>
      </c>
      <c r="J4" s="9" t="s">
        <v>42</v>
      </c>
      <c r="L4" s="9" t="s">
        <v>21</v>
      </c>
      <c r="N4" s="9" t="s">
        <v>43</v>
      </c>
      <c r="P4" s="9" t="s">
        <v>44</v>
      </c>
      <c r="R4" s="9" t="s">
        <v>45</v>
      </c>
    </row>
    <row r="5" ht="15">
      <c r="B5" t="s">
        <v>5</v>
      </c>
    </row>
    <row r="6" spans="3:18" ht="15">
      <c r="C6" t="s">
        <v>2</v>
      </c>
      <c r="H6" s="16">
        <v>41287469</v>
      </c>
      <c r="I6" s="17"/>
      <c r="J6" s="16"/>
      <c r="K6" s="17"/>
      <c r="L6" s="16"/>
      <c r="M6" s="17"/>
      <c r="N6" s="16"/>
      <c r="O6" s="17"/>
      <c r="P6" s="16"/>
      <c r="Q6" s="17"/>
      <c r="R6" s="16">
        <f>SUM(H6:Q6)</f>
        <v>41287469</v>
      </c>
    </row>
    <row r="7" spans="3:18" ht="15">
      <c r="C7" t="s">
        <v>53</v>
      </c>
      <c r="H7" s="16">
        <v>15748682</v>
      </c>
      <c r="I7" s="17"/>
      <c r="J7" s="16"/>
      <c r="K7" s="17"/>
      <c r="L7" s="16"/>
      <c r="M7" s="17"/>
      <c r="N7" s="16"/>
      <c r="O7" s="17"/>
      <c r="P7" s="16"/>
      <c r="Q7" s="17"/>
      <c r="R7" s="16">
        <f>SUM(H7:Q7)</f>
        <v>15748682</v>
      </c>
    </row>
    <row r="8" spans="8:18" ht="30" customHeight="1">
      <c r="H8" s="18">
        <f>SUBTOTAL(9,H5:H7)</f>
        <v>57036151</v>
      </c>
      <c r="I8" s="17"/>
      <c r="J8" s="18">
        <f>SUBTOTAL(9,J5:J7)</f>
        <v>0</v>
      </c>
      <c r="K8" s="17"/>
      <c r="L8" s="18">
        <f>SUBTOTAL(9,L5:L7)</f>
        <v>0</v>
      </c>
      <c r="M8" s="17"/>
      <c r="N8" s="18">
        <f>SUBTOTAL(9,N5:N7)</f>
        <v>0</v>
      </c>
      <c r="O8" s="17"/>
      <c r="P8" s="18">
        <f>SUBTOTAL(9,P5:P7)</f>
        <v>0</v>
      </c>
      <c r="Q8" s="17"/>
      <c r="R8" s="18">
        <f>SUBTOTAL(9,R5:R7)</f>
        <v>57036151</v>
      </c>
    </row>
    <row r="9" spans="2:18" ht="15">
      <c r="B9" t="s">
        <v>6</v>
      </c>
      <c r="H9" s="16"/>
      <c r="I9" s="17"/>
      <c r="J9" s="16"/>
      <c r="K9" s="17"/>
      <c r="L9" s="16"/>
      <c r="M9" s="17"/>
      <c r="N9" s="16"/>
      <c r="O9" s="17"/>
      <c r="P9" s="16"/>
      <c r="Q9" s="17"/>
      <c r="R9" s="16"/>
    </row>
    <row r="10" spans="3:18" ht="15">
      <c r="C10" t="s">
        <v>54</v>
      </c>
      <c r="H10" s="16">
        <v>1524447</v>
      </c>
      <c r="I10" s="17"/>
      <c r="J10" s="19"/>
      <c r="K10" s="17"/>
      <c r="L10" s="16"/>
      <c r="M10" s="17"/>
      <c r="N10" s="16"/>
      <c r="O10" s="17"/>
      <c r="P10" s="16"/>
      <c r="Q10" s="17"/>
      <c r="R10" s="16">
        <f aca="true" t="shared" si="0" ref="R10:R17">SUM(H10:Q10)</f>
        <v>1524447</v>
      </c>
    </row>
    <row r="11" spans="3:18" ht="15">
      <c r="C11" t="s">
        <v>76</v>
      </c>
      <c r="H11" s="16">
        <v>776372</v>
      </c>
      <c r="I11" s="17"/>
      <c r="J11" s="19"/>
      <c r="K11" s="17"/>
      <c r="L11" s="16"/>
      <c r="M11" s="17"/>
      <c r="N11" s="16"/>
      <c r="O11" s="17"/>
      <c r="P11" s="16"/>
      <c r="Q11" s="17"/>
      <c r="R11" s="16">
        <v>776372</v>
      </c>
    </row>
    <row r="12" spans="3:18" ht="15">
      <c r="C12" t="s">
        <v>11</v>
      </c>
      <c r="H12" s="16"/>
      <c r="I12" s="17"/>
      <c r="J12" s="16"/>
      <c r="K12" s="17"/>
      <c r="L12" s="16"/>
      <c r="M12" s="17"/>
      <c r="N12" s="16"/>
      <c r="O12" s="17"/>
      <c r="P12" s="16"/>
      <c r="Q12" s="17"/>
      <c r="R12" s="16">
        <f t="shared" si="0"/>
        <v>0</v>
      </c>
    </row>
    <row r="13" spans="4:18" ht="15">
      <c r="D13" t="s">
        <v>12</v>
      </c>
      <c r="H13" s="16">
        <v>1511131</v>
      </c>
      <c r="I13" s="17"/>
      <c r="J13" s="19"/>
      <c r="K13" s="17"/>
      <c r="L13" s="16"/>
      <c r="M13" s="17"/>
      <c r="N13" s="16"/>
      <c r="O13" s="17"/>
      <c r="P13" s="16"/>
      <c r="Q13" s="17"/>
      <c r="R13" s="16">
        <f t="shared" si="0"/>
        <v>1511131</v>
      </c>
    </row>
    <row r="14" spans="4:18" ht="15">
      <c r="D14" t="s">
        <v>83</v>
      </c>
      <c r="H14" s="16">
        <v>5000</v>
      </c>
      <c r="I14" s="17"/>
      <c r="J14" s="19"/>
      <c r="K14" s="17"/>
      <c r="L14" s="16"/>
      <c r="M14" s="17"/>
      <c r="N14" s="16"/>
      <c r="O14" s="17"/>
      <c r="P14" s="16"/>
      <c r="Q14" s="17"/>
      <c r="R14" s="16">
        <v>5000</v>
      </c>
    </row>
    <row r="15" spans="4:18" ht="15">
      <c r="D15" t="s">
        <v>75</v>
      </c>
      <c r="H15" s="16">
        <v>765005</v>
      </c>
      <c r="I15" s="17"/>
      <c r="J15" s="19"/>
      <c r="K15" s="17"/>
      <c r="L15" s="16"/>
      <c r="M15" s="17"/>
      <c r="N15" s="16"/>
      <c r="O15" s="17"/>
      <c r="P15" s="16"/>
      <c r="Q15" s="17"/>
      <c r="R15" s="16">
        <f t="shared" si="0"/>
        <v>765005</v>
      </c>
    </row>
    <row r="16" spans="3:18" ht="15">
      <c r="C16" t="s">
        <v>13</v>
      </c>
      <c r="H16" s="16"/>
      <c r="I16" s="17"/>
      <c r="J16" s="16"/>
      <c r="K16" s="17"/>
      <c r="L16" s="16"/>
      <c r="M16" s="17"/>
      <c r="N16" s="16"/>
      <c r="O16" s="17"/>
      <c r="P16" s="16"/>
      <c r="Q16" s="17"/>
      <c r="R16" s="16">
        <f t="shared" si="0"/>
        <v>0</v>
      </c>
    </row>
    <row r="17" spans="4:18" ht="15">
      <c r="D17" t="s">
        <v>77</v>
      </c>
      <c r="H17" s="16"/>
      <c r="I17" s="17"/>
      <c r="J17" s="19"/>
      <c r="K17" s="17"/>
      <c r="L17" s="16"/>
      <c r="M17" s="17"/>
      <c r="N17" s="16"/>
      <c r="O17" s="17"/>
      <c r="P17" s="16"/>
      <c r="Q17" s="17"/>
      <c r="R17" s="16">
        <f t="shared" si="0"/>
        <v>0</v>
      </c>
    </row>
    <row r="18" spans="5:18" ht="15">
      <c r="E18" t="s">
        <v>78</v>
      </c>
      <c r="H18" s="16">
        <v>3325</v>
      </c>
      <c r="I18" s="17"/>
      <c r="J18" s="19"/>
      <c r="K18" s="17"/>
      <c r="L18" s="16"/>
      <c r="M18" s="17"/>
      <c r="N18" s="16"/>
      <c r="O18" s="17"/>
      <c r="P18" s="16"/>
      <c r="Q18" s="17"/>
      <c r="R18" s="16">
        <v>3325</v>
      </c>
    </row>
    <row r="19" spans="5:18" ht="15">
      <c r="E19" t="s">
        <v>79</v>
      </c>
      <c r="H19" s="16">
        <v>90312</v>
      </c>
      <c r="I19" s="17"/>
      <c r="J19" s="19"/>
      <c r="K19" s="17"/>
      <c r="L19" s="16"/>
      <c r="M19" s="17"/>
      <c r="N19" s="16"/>
      <c r="O19" s="17"/>
      <c r="P19" s="16"/>
      <c r="Q19" s="17"/>
      <c r="R19" s="16">
        <v>90312</v>
      </c>
    </row>
    <row r="20" spans="5:18" ht="15">
      <c r="E20" t="s">
        <v>80</v>
      </c>
      <c r="H20" s="16">
        <v>252</v>
      </c>
      <c r="I20" s="17"/>
      <c r="J20" s="19"/>
      <c r="K20" s="17"/>
      <c r="L20" s="16"/>
      <c r="M20" s="17"/>
      <c r="N20" s="16"/>
      <c r="O20" s="17"/>
      <c r="P20" s="16"/>
      <c r="Q20" s="17"/>
      <c r="R20" s="16">
        <v>252</v>
      </c>
    </row>
    <row r="21" spans="5:18" ht="15">
      <c r="E21" t="s">
        <v>81</v>
      </c>
      <c r="H21" s="16">
        <v>940030</v>
      </c>
      <c r="I21" s="17"/>
      <c r="J21" s="19"/>
      <c r="K21" s="17"/>
      <c r="L21" s="16"/>
      <c r="M21" s="17"/>
      <c r="N21" s="16"/>
      <c r="O21" s="17"/>
      <c r="P21" s="16"/>
      <c r="Q21" s="17"/>
      <c r="R21" s="16">
        <v>940030</v>
      </c>
    </row>
    <row r="22" spans="5:18" ht="15">
      <c r="E22" t="s">
        <v>82</v>
      </c>
      <c r="H22" s="16">
        <v>1039524</v>
      </c>
      <c r="I22" s="17"/>
      <c r="J22" s="19"/>
      <c r="K22" s="17"/>
      <c r="L22" s="16"/>
      <c r="M22" s="17"/>
      <c r="N22" s="16"/>
      <c r="O22" s="17"/>
      <c r="P22" s="16"/>
      <c r="Q22" s="17"/>
      <c r="R22" s="16">
        <v>1039524</v>
      </c>
    </row>
    <row r="23" spans="5:18" ht="30" customHeight="1">
      <c r="E23" t="s">
        <v>18</v>
      </c>
      <c r="H23" s="18">
        <f>SUBTOTAL(9,H9:H22)</f>
        <v>6655398</v>
      </c>
      <c r="I23" s="17"/>
      <c r="J23" s="18">
        <f>SUBTOTAL(9,J9:J22)</f>
        <v>0</v>
      </c>
      <c r="K23" s="17"/>
      <c r="L23" s="18">
        <f>SUBTOTAL(9,L9:L22)</f>
        <v>0</v>
      </c>
      <c r="M23" s="17"/>
      <c r="N23" s="18">
        <f>SUBTOTAL(9,N9:N22)</f>
        <v>0</v>
      </c>
      <c r="O23" s="17"/>
      <c r="P23" s="18">
        <f>SUBTOTAL(9,P9:P22)</f>
        <v>0</v>
      </c>
      <c r="Q23" s="17"/>
      <c r="R23" s="18">
        <f>SUBTOTAL(9,R9:R22)</f>
        <v>6655398</v>
      </c>
    </row>
    <row r="24" spans="2:18" ht="30" customHeight="1" thickBot="1">
      <c r="B24" t="s">
        <v>17</v>
      </c>
      <c r="H24" s="20">
        <f>SUBTOTAL(9,H5:H23)+1</f>
        <v>63691550</v>
      </c>
      <c r="I24" s="17"/>
      <c r="J24" s="20">
        <f>SUBTOTAL(9,J5:J23)</f>
        <v>0</v>
      </c>
      <c r="K24" s="17"/>
      <c r="L24" s="20">
        <f>SUBTOTAL(9,L5:L23)</f>
        <v>0</v>
      </c>
      <c r="M24" s="17"/>
      <c r="N24" s="20">
        <f>SUBTOTAL(9,N5:N23)</f>
        <v>0</v>
      </c>
      <c r="O24" s="17"/>
      <c r="P24" s="20">
        <f>SUBTOTAL(9,P5:P23)</f>
        <v>0</v>
      </c>
      <c r="Q24" s="17"/>
      <c r="R24" s="20">
        <f>SUBTOTAL(9,R5:R23)+1</f>
        <v>63691550</v>
      </c>
    </row>
    <row r="25" spans="8:18" ht="15.75" thickTop="1">
      <c r="H25" s="16"/>
      <c r="I25" s="17"/>
      <c r="J25" s="16"/>
      <c r="K25" s="17"/>
      <c r="L25" s="16"/>
      <c r="M25" s="17"/>
      <c r="N25" s="16"/>
      <c r="O25" s="17"/>
      <c r="P25" s="16"/>
      <c r="Q25" s="17"/>
      <c r="R25" s="16"/>
    </row>
    <row r="26" spans="1:18" ht="15">
      <c r="A26" s="4" t="s">
        <v>19</v>
      </c>
      <c r="H26" s="16"/>
      <c r="I26" s="17"/>
      <c r="J26" s="16"/>
      <c r="K26" s="17"/>
      <c r="L26" s="16"/>
      <c r="M26" s="17"/>
      <c r="N26" s="16"/>
      <c r="O26" s="17"/>
      <c r="P26" s="16"/>
      <c r="Q26" s="17"/>
      <c r="R26" s="16"/>
    </row>
    <row r="27" spans="8:18" ht="15">
      <c r="H27" s="16"/>
      <c r="I27" s="17"/>
      <c r="J27" s="16"/>
      <c r="K27" s="17"/>
      <c r="L27" s="16"/>
      <c r="M27" s="17"/>
      <c r="N27" s="16"/>
      <c r="O27" s="17"/>
      <c r="P27" s="16"/>
      <c r="Q27" s="17"/>
      <c r="R27" s="16"/>
    </row>
    <row r="28" spans="2:18" ht="15">
      <c r="B28" t="s">
        <v>5</v>
      </c>
      <c r="H28" s="16"/>
      <c r="I28" s="17"/>
      <c r="J28" s="16"/>
      <c r="K28" s="17"/>
      <c r="L28" s="16"/>
      <c r="M28" s="17"/>
      <c r="N28" s="16"/>
      <c r="O28" s="17"/>
      <c r="P28" s="16"/>
      <c r="Q28" s="17"/>
      <c r="R28" s="16"/>
    </row>
    <row r="29" spans="3:18" ht="15">
      <c r="C29" t="s">
        <v>20</v>
      </c>
      <c r="H29" s="16"/>
      <c r="I29" s="17"/>
      <c r="J29" s="16"/>
      <c r="K29" s="17"/>
      <c r="L29" s="16"/>
      <c r="M29" s="17"/>
      <c r="N29" s="16"/>
      <c r="O29" s="17"/>
      <c r="P29" s="16"/>
      <c r="Q29" s="17"/>
      <c r="R29" s="16"/>
    </row>
    <row r="30" spans="4:20" ht="15">
      <c r="D30" t="s">
        <v>21</v>
      </c>
      <c r="H30" s="16">
        <v>13106699</v>
      </c>
      <c r="I30" s="17"/>
      <c r="J30" s="16"/>
      <c r="K30" s="17"/>
      <c r="L30" s="16">
        <f>-H30*0.5</f>
        <v>-6553349.5</v>
      </c>
      <c r="M30" s="17"/>
      <c r="N30" s="16"/>
      <c r="O30" s="17"/>
      <c r="P30" s="16"/>
      <c r="Q30" s="17"/>
      <c r="R30" s="16">
        <f>SUM(H30:Q30)</f>
        <v>6553349.5</v>
      </c>
      <c r="T30" s="17"/>
    </row>
    <row r="31" spans="4:18" ht="15">
      <c r="D31" t="s">
        <v>22</v>
      </c>
      <c r="H31" s="16"/>
      <c r="I31" s="17"/>
      <c r="J31" s="16"/>
      <c r="K31" s="17"/>
      <c r="L31" s="16"/>
      <c r="M31" s="17"/>
      <c r="N31" s="16"/>
      <c r="O31" s="17"/>
      <c r="P31" s="16"/>
      <c r="Q31" s="17"/>
      <c r="R31" s="16"/>
    </row>
    <row r="32" spans="5:20" ht="15">
      <c r="E32" t="s">
        <v>0</v>
      </c>
      <c r="H32" s="16">
        <v>7535946</v>
      </c>
      <c r="I32" s="17"/>
      <c r="J32" s="16"/>
      <c r="K32" s="17"/>
      <c r="L32" s="16">
        <f>-H32*0.5</f>
        <v>-3767973</v>
      </c>
      <c r="M32" s="17"/>
      <c r="N32" s="16"/>
      <c r="O32" s="17"/>
      <c r="P32" s="16"/>
      <c r="Q32" s="17"/>
      <c r="R32" s="16">
        <f aca="true" t="shared" si="1" ref="R32:R45">SUM(H32:Q32)</f>
        <v>3767973</v>
      </c>
      <c r="T32" s="22"/>
    </row>
    <row r="33" spans="5:20" ht="15">
      <c r="E33" t="s">
        <v>84</v>
      </c>
      <c r="H33" s="16">
        <v>356006</v>
      </c>
      <c r="I33" s="17"/>
      <c r="J33" s="16"/>
      <c r="K33" s="17"/>
      <c r="L33" s="16"/>
      <c r="M33" s="17"/>
      <c r="N33" s="16"/>
      <c r="O33" s="17"/>
      <c r="P33" s="16"/>
      <c r="Q33" s="17"/>
      <c r="R33" s="16">
        <v>356006</v>
      </c>
      <c r="T33" s="22"/>
    </row>
    <row r="34" spans="5:20" ht="15">
      <c r="E34" t="s">
        <v>92</v>
      </c>
      <c r="H34" s="16">
        <v>375465</v>
      </c>
      <c r="I34" s="17"/>
      <c r="J34" s="16"/>
      <c r="K34" s="17"/>
      <c r="L34" s="16"/>
      <c r="M34" s="17"/>
      <c r="N34" s="16"/>
      <c r="O34" s="17"/>
      <c r="P34" s="16"/>
      <c r="Q34" s="17"/>
      <c r="R34" s="16">
        <f>+H34</f>
        <v>375465</v>
      </c>
      <c r="T34" s="22"/>
    </row>
    <row r="35" spans="4:18" ht="15">
      <c r="D35" t="s">
        <v>58</v>
      </c>
      <c r="H35" s="16">
        <v>3813225</v>
      </c>
      <c r="I35" s="17"/>
      <c r="J35" s="16"/>
      <c r="K35" s="17"/>
      <c r="L35" s="16"/>
      <c r="M35" s="17"/>
      <c r="N35" s="16"/>
      <c r="O35" s="17"/>
      <c r="P35" s="16">
        <f>-H35*0.25</f>
        <v>-953306.25</v>
      </c>
      <c r="Q35" s="17"/>
      <c r="R35" s="16">
        <f t="shared" si="1"/>
        <v>2859918.75</v>
      </c>
    </row>
    <row r="36" spans="4:18" ht="15">
      <c r="D36" t="s">
        <v>91</v>
      </c>
      <c r="H36" s="16">
        <v>16227</v>
      </c>
      <c r="I36" s="17"/>
      <c r="J36" s="16"/>
      <c r="K36" s="17"/>
      <c r="L36" s="16"/>
      <c r="M36" s="17"/>
      <c r="N36" s="16"/>
      <c r="O36" s="17"/>
      <c r="P36" s="16"/>
      <c r="Q36" s="17"/>
      <c r="R36" s="16">
        <f t="shared" si="1"/>
        <v>16227</v>
      </c>
    </row>
    <row r="37" spans="4:18" ht="15">
      <c r="D37" t="s">
        <v>60</v>
      </c>
      <c r="H37" s="16"/>
      <c r="I37" s="17"/>
      <c r="J37" s="16"/>
      <c r="K37" s="17"/>
      <c r="L37" s="16"/>
      <c r="M37" s="17"/>
      <c r="N37" s="16"/>
      <c r="O37" s="17"/>
      <c r="P37" s="16"/>
      <c r="Q37" s="17"/>
      <c r="R37" s="16">
        <f t="shared" si="1"/>
        <v>0</v>
      </c>
    </row>
    <row r="38" spans="5:18" ht="15">
      <c r="E38" t="s">
        <v>85</v>
      </c>
      <c r="H38" s="16">
        <v>1441274</v>
      </c>
      <c r="I38" s="17"/>
      <c r="J38" s="16"/>
      <c r="K38" s="17"/>
      <c r="L38" s="16"/>
      <c r="M38" s="17"/>
      <c r="N38" s="16"/>
      <c r="O38" s="17"/>
      <c r="P38" s="16"/>
      <c r="Q38" s="17"/>
      <c r="R38" s="16">
        <f>+H38</f>
        <v>1441274</v>
      </c>
    </row>
    <row r="39" spans="5:18" ht="15">
      <c r="E39" t="s">
        <v>86</v>
      </c>
      <c r="H39" s="16">
        <v>2661125</v>
      </c>
      <c r="I39" s="17"/>
      <c r="J39" s="16"/>
      <c r="K39" s="17"/>
      <c r="L39" s="16"/>
      <c r="M39" s="17"/>
      <c r="N39" s="16"/>
      <c r="O39" s="17"/>
      <c r="P39" s="16"/>
      <c r="Q39" s="17"/>
      <c r="R39" s="16">
        <f>+H39</f>
        <v>2661125</v>
      </c>
    </row>
    <row r="40" spans="5:18" ht="15">
      <c r="E40" t="s">
        <v>87</v>
      </c>
      <c r="H40" s="16">
        <v>153142</v>
      </c>
      <c r="I40" s="17"/>
      <c r="J40" s="16"/>
      <c r="K40" s="17"/>
      <c r="L40" s="16"/>
      <c r="M40" s="17"/>
      <c r="N40" s="16"/>
      <c r="O40" s="17"/>
      <c r="P40" s="16"/>
      <c r="Q40" s="17"/>
      <c r="R40" s="16">
        <f>+H40</f>
        <v>153142</v>
      </c>
    </row>
    <row r="41" spans="5:18" ht="15">
      <c r="E41" t="s">
        <v>88</v>
      </c>
      <c r="H41" s="16">
        <v>1381088</v>
      </c>
      <c r="I41" s="17"/>
      <c r="J41" s="16"/>
      <c r="K41" s="17"/>
      <c r="L41" s="16"/>
      <c r="M41" s="17"/>
      <c r="N41" s="16"/>
      <c r="O41" s="17"/>
      <c r="P41" s="16"/>
      <c r="Q41" s="17"/>
      <c r="R41" s="16">
        <f>+H41</f>
        <v>1381088</v>
      </c>
    </row>
    <row r="42" spans="5:18" ht="15">
      <c r="E42" t="s">
        <v>89</v>
      </c>
      <c r="H42" s="16">
        <v>43112</v>
      </c>
      <c r="I42" s="17"/>
      <c r="J42" s="16"/>
      <c r="K42" s="17"/>
      <c r="L42" s="16"/>
      <c r="M42" s="17"/>
      <c r="N42" s="16"/>
      <c r="O42" s="17"/>
      <c r="P42" s="16"/>
      <c r="Q42" s="17"/>
      <c r="R42" s="16">
        <f t="shared" si="1"/>
        <v>43112</v>
      </c>
    </row>
    <row r="43" spans="5:18" ht="15">
      <c r="E43" t="s">
        <v>90</v>
      </c>
      <c r="H43" s="16">
        <v>18371</v>
      </c>
      <c r="I43" s="17"/>
      <c r="J43" s="16"/>
      <c r="K43" s="17"/>
      <c r="L43" s="16"/>
      <c r="M43" s="17"/>
      <c r="N43" s="16"/>
      <c r="O43" s="17"/>
      <c r="P43" s="16"/>
      <c r="Q43" s="17"/>
      <c r="R43" s="16">
        <f t="shared" si="1"/>
        <v>18371</v>
      </c>
    </row>
    <row r="44" spans="5:18" ht="30" customHeight="1">
      <c r="E44" t="s">
        <v>40</v>
      </c>
      <c r="H44" s="21">
        <f>SUBTOTAL(9,H29:H43)</f>
        <v>30901680</v>
      </c>
      <c r="I44" s="17"/>
      <c r="J44" s="21">
        <f>SUBTOTAL(9,J29:J43)</f>
        <v>0</v>
      </c>
      <c r="K44" s="17"/>
      <c r="L44" s="21">
        <f>SUBTOTAL(9,L29:L43)</f>
        <v>-10321322.5</v>
      </c>
      <c r="M44" s="17"/>
      <c r="N44" s="21">
        <f>SUBTOTAL(9,N29:N43)</f>
        <v>0</v>
      </c>
      <c r="O44" s="17"/>
      <c r="P44" s="21">
        <f>SUBTOTAL(9,P29:P43)</f>
        <v>-953306.25</v>
      </c>
      <c r="Q44" s="17"/>
      <c r="R44" s="21">
        <f>SUBTOTAL(9,R29:R43)</f>
        <v>19627051.25</v>
      </c>
    </row>
    <row r="45" spans="3:18" ht="15">
      <c r="C45" t="s">
        <v>38</v>
      </c>
      <c r="H45" s="16">
        <f>+H23</f>
        <v>6655398</v>
      </c>
      <c r="I45" s="17"/>
      <c r="J45" s="16">
        <f>-H45</f>
        <v>-6655398</v>
      </c>
      <c r="K45" s="17"/>
      <c r="L45" s="16"/>
      <c r="M45" s="17"/>
      <c r="N45" s="16"/>
      <c r="O45" s="17"/>
      <c r="P45" s="16"/>
      <c r="Q45" s="17"/>
      <c r="R45" s="16">
        <f t="shared" si="1"/>
        <v>0</v>
      </c>
    </row>
    <row r="46" spans="3:18" ht="15">
      <c r="C46" t="s">
        <v>39</v>
      </c>
      <c r="H46" s="16">
        <v>26134472</v>
      </c>
      <c r="I46" s="17"/>
      <c r="J46" s="16">
        <f>-J45</f>
        <v>6655398</v>
      </c>
      <c r="K46" s="17"/>
      <c r="L46" s="16">
        <f>-L44</f>
        <v>10321322.5</v>
      </c>
      <c r="M46" s="17"/>
      <c r="N46" s="16"/>
      <c r="O46" s="17"/>
      <c r="P46" s="16">
        <f>-P44</f>
        <v>953306.25</v>
      </c>
      <c r="Q46" s="17"/>
      <c r="R46" s="16">
        <f>SUM(H46:Q46)</f>
        <v>44064498.75</v>
      </c>
    </row>
    <row r="47" spans="2:18" ht="30" customHeight="1" thickBot="1">
      <c r="B47" t="s">
        <v>17</v>
      </c>
      <c r="H47" s="20">
        <f>SUBTOTAL(9,H28:H46)</f>
        <v>63691550</v>
      </c>
      <c r="I47" s="17"/>
      <c r="J47" s="20">
        <f>SUBTOTAL(9,J28:J46)</f>
        <v>0</v>
      </c>
      <c r="K47" s="17"/>
      <c r="L47" s="20">
        <f>SUBTOTAL(9,L28:L46)</f>
        <v>0</v>
      </c>
      <c r="M47" s="17"/>
      <c r="N47" s="20">
        <f>SUBTOTAL(9,N28:N46)</f>
        <v>0</v>
      </c>
      <c r="O47" s="17"/>
      <c r="P47" s="20">
        <f>SUBTOTAL(9,P28:P46)</f>
        <v>0</v>
      </c>
      <c r="Q47" s="17"/>
      <c r="R47" s="20">
        <f>SUBTOTAL(9,R28:R46)</f>
        <v>63691550</v>
      </c>
    </row>
    <row r="48" spans="8:18" ht="15.75" thickTop="1">
      <c r="H48" s="16"/>
      <c r="I48" s="17"/>
      <c r="J48" s="16"/>
      <c r="K48" s="17"/>
      <c r="L48" s="16"/>
      <c r="M48" s="17"/>
      <c r="N48" s="16"/>
      <c r="O48" s="17"/>
      <c r="P48" s="16"/>
      <c r="Q48" s="17"/>
      <c r="R48" s="16"/>
    </row>
    <row r="50" spans="1:3" ht="15.75" thickBot="1">
      <c r="A50" s="13" t="s">
        <v>46</v>
      </c>
      <c r="C50" t="s">
        <v>50</v>
      </c>
    </row>
    <row r="51" spans="16:18" ht="15">
      <c r="P51" s="23" t="s">
        <v>69</v>
      </c>
      <c r="Q51" s="24"/>
      <c r="R51" s="25">
        <v>328924222</v>
      </c>
    </row>
    <row r="52" spans="1:18" ht="15.75" thickBot="1">
      <c r="A52" s="13" t="s">
        <v>47</v>
      </c>
      <c r="C52" t="s">
        <v>93</v>
      </c>
      <c r="P52" s="26" t="s">
        <v>63</v>
      </c>
      <c r="Q52" s="27"/>
      <c r="R52" s="28">
        <f>+R46/R51</f>
        <v>0.13396550269867324</v>
      </c>
    </row>
    <row r="53" ht="15">
      <c r="D53" t="s">
        <v>94</v>
      </c>
    </row>
    <row r="54" spans="1:3" ht="15">
      <c r="A54" s="13" t="s">
        <v>48</v>
      </c>
      <c r="C54" t="s">
        <v>52</v>
      </c>
    </row>
    <row r="56" spans="1:3" ht="15">
      <c r="A56" s="13" t="s">
        <v>49</v>
      </c>
      <c r="C56" t="s">
        <v>68</v>
      </c>
    </row>
  </sheetData>
  <sheetProtection/>
  <printOptions/>
  <pageMargins left="0.7" right="0.7" top="0.75" bottom="0.75" header="0.3" footer="0.3"/>
  <pageSetup fitToHeight="0" horizontalDpi="600" verticalDpi="600" orientation="landscape" scale="77" r:id="rId1"/>
  <headerFoot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22">
      <selection activeCell="A1" sqref="A1"/>
    </sheetView>
  </sheetViews>
  <sheetFormatPr defaultColWidth="9.140625" defaultRowHeight="15"/>
  <cols>
    <col min="1" max="4" width="2.7109375" style="0" customWidth="1"/>
    <col min="6" max="6" width="33.7109375" style="0" customWidth="1"/>
    <col min="7" max="7" width="1.7109375" style="0" customWidth="1"/>
    <col min="8" max="8" width="15.7109375" style="1" customWidth="1"/>
    <col min="9" max="9" width="1.7109375" style="0" customWidth="1"/>
    <col min="10" max="10" width="15.7109375" style="0" customWidth="1"/>
    <col min="11" max="11" width="1.7109375" style="0" customWidth="1"/>
    <col min="12" max="12" width="15.7109375" style="0" customWidth="1"/>
    <col min="13" max="13" width="1.7109375" style="0" customWidth="1"/>
    <col min="14" max="14" width="15.7109375" style="0" customWidth="1"/>
    <col min="15" max="15" width="1.7109375" style="0" customWidth="1"/>
    <col min="16" max="16" width="15.7109375" style="0" customWidth="1"/>
    <col min="17" max="17" width="1.7109375" style="0" customWidth="1"/>
    <col min="18" max="18" width="15.7109375" style="0" customWidth="1"/>
    <col min="19" max="19" width="1.7109375" style="0" customWidth="1"/>
    <col min="20" max="20" width="15.7109375" style="0" customWidth="1"/>
    <col min="21" max="21" width="1.7109375" style="0" customWidth="1"/>
    <col min="22" max="22" width="15.7109375" style="0" customWidth="1"/>
    <col min="23" max="23" width="1.7109375" style="0" customWidth="1"/>
    <col min="24" max="24" width="15.7109375" style="0" customWidth="1"/>
    <col min="25" max="25" width="1.7109375" style="0" customWidth="1"/>
  </cols>
  <sheetData>
    <row r="1" ht="23.25">
      <c r="A1" s="29" t="s">
        <v>74</v>
      </c>
    </row>
    <row r="3" spans="10:16" ht="15">
      <c r="J3" s="12" t="s">
        <v>46</v>
      </c>
      <c r="L3" s="14" t="s">
        <v>47</v>
      </c>
      <c r="N3" s="14" t="s">
        <v>48</v>
      </c>
      <c r="P3" s="14" t="s">
        <v>49</v>
      </c>
    </row>
    <row r="4" spans="1:18" s="6" customFormat="1" ht="30">
      <c r="A4" s="7" t="s">
        <v>1</v>
      </c>
      <c r="H4" s="8" t="s">
        <v>41</v>
      </c>
      <c r="J4" s="9" t="s">
        <v>42</v>
      </c>
      <c r="L4" s="9" t="s">
        <v>21</v>
      </c>
      <c r="N4" s="9" t="s">
        <v>43</v>
      </c>
      <c r="P4" s="9" t="s">
        <v>44</v>
      </c>
      <c r="R4" s="9" t="s">
        <v>45</v>
      </c>
    </row>
    <row r="5" ht="15">
      <c r="B5" t="s">
        <v>5</v>
      </c>
    </row>
    <row r="6" spans="3:18" ht="15">
      <c r="C6" t="s">
        <v>2</v>
      </c>
      <c r="H6" s="1">
        <v>6494118.17</v>
      </c>
      <c r="J6" s="1"/>
      <c r="L6" s="1"/>
      <c r="N6" s="1"/>
      <c r="P6" s="1"/>
      <c r="R6" s="1">
        <f>SUM(H6:Q6)</f>
        <v>6494118.17</v>
      </c>
    </row>
    <row r="7" spans="3:18" ht="15">
      <c r="C7" t="s">
        <v>4</v>
      </c>
      <c r="H7" s="1">
        <v>100</v>
      </c>
      <c r="J7" s="1"/>
      <c r="L7" s="1"/>
      <c r="N7" s="1"/>
      <c r="P7" s="1"/>
      <c r="R7" s="1">
        <f>SUM(H7:Q7)</f>
        <v>100</v>
      </c>
    </row>
    <row r="8" spans="8:18" ht="30" customHeight="1">
      <c r="H8" s="2">
        <f>SUBTOTAL(9,H5:H7)</f>
        <v>6494218.17</v>
      </c>
      <c r="J8" s="2">
        <f>SUBTOTAL(9,J5:J7)</f>
        <v>0</v>
      </c>
      <c r="L8" s="2">
        <f>SUBTOTAL(9,L5:L7)</f>
        <v>0</v>
      </c>
      <c r="N8" s="2">
        <f>SUBTOTAL(9,N5:N7)</f>
        <v>0</v>
      </c>
      <c r="P8" s="2">
        <f>SUBTOTAL(9,P5:P7)</f>
        <v>0</v>
      </c>
      <c r="R8" s="2">
        <f>SUBTOTAL(9,R5:R7)</f>
        <v>6494218.17</v>
      </c>
    </row>
    <row r="9" spans="2:18" ht="15">
      <c r="B9" t="s">
        <v>6</v>
      </c>
      <c r="J9" s="1"/>
      <c r="L9" s="1"/>
      <c r="N9" s="1"/>
      <c r="P9" s="1"/>
      <c r="R9" s="1"/>
    </row>
    <row r="10" spans="3:18" ht="15">
      <c r="C10" t="s">
        <v>7</v>
      </c>
      <c r="H10" s="1">
        <v>252889.4</v>
      </c>
      <c r="J10" s="10"/>
      <c r="L10" s="1"/>
      <c r="N10" s="1"/>
      <c r="P10" s="1"/>
      <c r="R10" s="1">
        <f>SUM(H10:Q10)</f>
        <v>252889.4</v>
      </c>
    </row>
    <row r="11" spans="3:18" ht="15">
      <c r="C11" t="s">
        <v>8</v>
      </c>
      <c r="H11" s="1">
        <v>63169.1</v>
      </c>
      <c r="J11" s="11"/>
      <c r="L11" s="1"/>
      <c r="N11" s="1"/>
      <c r="P11" s="1"/>
      <c r="R11" s="1">
        <f>SUM(H11:Q11)</f>
        <v>63169.1</v>
      </c>
    </row>
    <row r="12" spans="3:18" ht="15">
      <c r="C12" t="s">
        <v>9</v>
      </c>
      <c r="H12" s="1">
        <v>71300</v>
      </c>
      <c r="J12" s="11"/>
      <c r="L12" s="1"/>
      <c r="N12" s="1"/>
      <c r="P12" s="1"/>
      <c r="R12" s="1">
        <f>SUM(H12:Q12)</f>
        <v>71300</v>
      </c>
    </row>
    <row r="13" spans="3:18" ht="15">
      <c r="C13" t="s">
        <v>12</v>
      </c>
      <c r="H13" s="1">
        <v>9910.7</v>
      </c>
      <c r="J13" s="10"/>
      <c r="L13" s="1"/>
      <c r="N13" s="1"/>
      <c r="P13" s="1"/>
      <c r="R13" s="1">
        <f>SUM(H13:Q13)</f>
        <v>9910.7</v>
      </c>
    </row>
    <row r="14" spans="5:18" ht="30" customHeight="1">
      <c r="E14" t="s">
        <v>18</v>
      </c>
      <c r="H14" s="2">
        <f>SUBTOTAL(9,H9:H13)</f>
        <v>397269.2</v>
      </c>
      <c r="J14" s="2">
        <f>SUBTOTAL(9,J9:J13)</f>
        <v>0</v>
      </c>
      <c r="L14" s="2">
        <f>SUBTOTAL(9,L9:L13)</f>
        <v>0</v>
      </c>
      <c r="N14" s="2">
        <f>SUBTOTAL(9,N9:N13)</f>
        <v>0</v>
      </c>
      <c r="P14" s="2">
        <f>SUBTOTAL(9,P9:P13)</f>
        <v>0</v>
      </c>
      <c r="R14" s="2">
        <f>SUBTOTAL(9,R9:R13)</f>
        <v>397269.2</v>
      </c>
    </row>
    <row r="15" spans="2:18" ht="30" customHeight="1" thickBot="1">
      <c r="B15" t="s">
        <v>17</v>
      </c>
      <c r="H15" s="3">
        <f>SUBTOTAL(9,H5:H14)</f>
        <v>6891487.37</v>
      </c>
      <c r="J15" s="3">
        <f>SUBTOTAL(9,J5:J14)</f>
        <v>0</v>
      </c>
      <c r="L15" s="3">
        <f>SUBTOTAL(9,L5:L14)</f>
        <v>0</v>
      </c>
      <c r="N15" s="3">
        <f>SUBTOTAL(9,N5:N14)</f>
        <v>0</v>
      </c>
      <c r="P15" s="3">
        <f>SUBTOTAL(9,P5:P14)</f>
        <v>0</v>
      </c>
      <c r="R15" s="3">
        <f>SUBTOTAL(9,R5:R14)</f>
        <v>6891487.37</v>
      </c>
    </row>
    <row r="16" spans="10:18" ht="15.75" thickTop="1">
      <c r="J16" s="1"/>
      <c r="L16" s="1"/>
      <c r="N16" s="1"/>
      <c r="P16" s="1"/>
      <c r="R16" s="1"/>
    </row>
    <row r="17" spans="1:18" ht="15">
      <c r="A17" s="4" t="s">
        <v>19</v>
      </c>
      <c r="J17" s="1"/>
      <c r="L17" s="1"/>
      <c r="N17" s="1"/>
      <c r="P17" s="1"/>
      <c r="R17" s="1"/>
    </row>
    <row r="18" spans="10:18" ht="15">
      <c r="J18" s="1"/>
      <c r="L18" s="1"/>
      <c r="N18" s="1"/>
      <c r="P18" s="1"/>
      <c r="R18" s="1"/>
    </row>
    <row r="19" spans="2:18" ht="15">
      <c r="B19" t="s">
        <v>5</v>
      </c>
      <c r="J19" s="1"/>
      <c r="L19" s="1"/>
      <c r="N19" s="1"/>
      <c r="P19" s="1"/>
      <c r="R19" s="1"/>
    </row>
    <row r="20" spans="3:18" ht="15">
      <c r="C20" t="s">
        <v>20</v>
      </c>
      <c r="J20" s="1"/>
      <c r="L20" s="1"/>
      <c r="N20" s="1"/>
      <c r="P20" s="1"/>
      <c r="R20" s="1"/>
    </row>
    <row r="21" spans="4:18" ht="15">
      <c r="D21" t="s">
        <v>21</v>
      </c>
      <c r="H21" s="1">
        <v>1041333.2</v>
      </c>
      <c r="J21" s="1"/>
      <c r="L21" s="1">
        <f>-H21*0.65</f>
        <v>-676866.58</v>
      </c>
      <c r="N21" s="1"/>
      <c r="P21" s="1"/>
      <c r="R21" s="1">
        <f>SUM(H21:Q21)</f>
        <v>364466.62</v>
      </c>
    </row>
    <row r="22" spans="4:18" ht="15">
      <c r="D22" t="s">
        <v>22</v>
      </c>
      <c r="J22" s="1"/>
      <c r="L22" s="1"/>
      <c r="N22" s="1"/>
      <c r="P22" s="1"/>
      <c r="R22" s="1"/>
    </row>
    <row r="23" spans="5:18" ht="15">
      <c r="E23" t="s">
        <v>0</v>
      </c>
      <c r="H23" s="1">
        <v>213409.28</v>
      </c>
      <c r="J23" s="1"/>
      <c r="L23" s="1">
        <f>-H23*0.65</f>
        <v>-138716.032</v>
      </c>
      <c r="N23" s="1"/>
      <c r="P23" s="1"/>
      <c r="R23" s="1">
        <f aca="true" t="shared" si="0" ref="R23:R35">SUM(H23:Q23)</f>
        <v>74693.24799999999</v>
      </c>
    </row>
    <row r="24" spans="5:18" ht="15">
      <c r="E24" t="s">
        <v>66</v>
      </c>
      <c r="H24" s="1">
        <v>1845475.06</v>
      </c>
      <c r="J24" s="1"/>
      <c r="L24" s="1"/>
      <c r="N24" s="1"/>
      <c r="P24" s="1">
        <f>-H24</f>
        <v>-1845475.06</v>
      </c>
      <c r="R24" s="1">
        <f t="shared" si="0"/>
        <v>0</v>
      </c>
    </row>
    <row r="25" spans="5:18" ht="15">
      <c r="E25" t="s">
        <v>27</v>
      </c>
      <c r="H25" s="1">
        <v>645828.61</v>
      </c>
      <c r="J25" s="1"/>
      <c r="L25" s="1"/>
      <c r="N25" s="1"/>
      <c r="P25" s="1">
        <f>-H25</f>
        <v>-645828.61</v>
      </c>
      <c r="R25" s="1">
        <f t="shared" si="0"/>
        <v>0</v>
      </c>
    </row>
    <row r="26" spans="4:18" ht="15">
      <c r="D26" t="s">
        <v>59</v>
      </c>
      <c r="H26" s="1">
        <v>53797.6</v>
      </c>
      <c r="J26" s="1"/>
      <c r="L26" s="1"/>
      <c r="N26" s="1"/>
      <c r="P26" s="1"/>
      <c r="R26" s="1">
        <f t="shared" si="0"/>
        <v>53797.6</v>
      </c>
    </row>
    <row r="27" spans="4:18" ht="15">
      <c r="D27" t="s">
        <v>29</v>
      </c>
      <c r="H27" s="1">
        <v>283329.84</v>
      </c>
      <c r="J27" s="1"/>
      <c r="L27" s="1"/>
      <c r="N27" s="1"/>
      <c r="P27" s="1"/>
      <c r="R27" s="1">
        <f t="shared" si="0"/>
        <v>283329.84</v>
      </c>
    </row>
    <row r="28" spans="4:18" ht="15">
      <c r="D28" t="s">
        <v>65</v>
      </c>
      <c r="H28" s="1">
        <v>2112.8</v>
      </c>
      <c r="J28" s="1"/>
      <c r="L28" s="1"/>
      <c r="N28" s="1"/>
      <c r="P28" s="1"/>
      <c r="R28" s="1"/>
    </row>
    <row r="29" spans="4:18" ht="15">
      <c r="D29" t="s">
        <v>64</v>
      </c>
      <c r="H29" s="1">
        <v>16171.02</v>
      </c>
      <c r="J29" s="1"/>
      <c r="L29" s="1"/>
      <c r="N29" s="1"/>
      <c r="P29" s="1"/>
      <c r="R29" s="1"/>
    </row>
    <row r="30" spans="4:18" ht="15">
      <c r="D30" t="s">
        <v>30</v>
      </c>
      <c r="J30" s="1"/>
      <c r="L30" s="1"/>
      <c r="N30" s="1"/>
      <c r="P30" s="1"/>
      <c r="R30" s="1">
        <f t="shared" si="0"/>
        <v>0</v>
      </c>
    </row>
    <row r="31" spans="5:18" ht="15">
      <c r="E31" t="s">
        <v>31</v>
      </c>
      <c r="H31" s="1">
        <v>15497.07</v>
      </c>
      <c r="J31" s="1"/>
      <c r="L31" s="1"/>
      <c r="N31" s="1"/>
      <c r="P31" s="1"/>
      <c r="R31" s="1">
        <f t="shared" si="0"/>
        <v>15497.07</v>
      </c>
    </row>
    <row r="32" spans="5:18" ht="15">
      <c r="E32" t="s">
        <v>33</v>
      </c>
      <c r="H32" s="1">
        <v>275</v>
      </c>
      <c r="J32" s="1"/>
      <c r="L32" s="1"/>
      <c r="N32" s="1"/>
      <c r="P32" s="1"/>
      <c r="R32" s="1">
        <f t="shared" si="0"/>
        <v>275</v>
      </c>
    </row>
    <row r="33" spans="4:18" ht="15">
      <c r="D33" t="s">
        <v>34</v>
      </c>
      <c r="H33" s="1">
        <v>1517.62</v>
      </c>
      <c r="J33" s="1"/>
      <c r="L33" s="1"/>
      <c r="N33" s="1"/>
      <c r="P33" s="1"/>
      <c r="R33" s="1">
        <f t="shared" si="0"/>
        <v>1517.62</v>
      </c>
    </row>
    <row r="34" spans="5:18" ht="30" customHeight="1">
      <c r="E34" t="s">
        <v>40</v>
      </c>
      <c r="H34" s="5">
        <f>SUBTOTAL(9,H20:H33)</f>
        <v>4118747.0999999996</v>
      </c>
      <c r="J34" s="5">
        <f>SUBTOTAL(9,J20:J33)</f>
        <v>0</v>
      </c>
      <c r="L34" s="5">
        <f>SUBTOTAL(9,L20:L33)</f>
        <v>-815582.612</v>
      </c>
      <c r="N34" s="5">
        <f>SUBTOTAL(9,N20:N33)</f>
        <v>0</v>
      </c>
      <c r="P34" s="5">
        <f>SUBTOTAL(9,P20:P33)</f>
        <v>-2491303.67</v>
      </c>
      <c r="R34" s="5">
        <f>SUBTOTAL(9,R20:R33)</f>
        <v>793576.9979999999</v>
      </c>
    </row>
    <row r="35" spans="3:18" ht="15">
      <c r="C35" t="s">
        <v>38</v>
      </c>
      <c r="H35" s="1">
        <f>+H14</f>
        <v>397269.2</v>
      </c>
      <c r="J35" s="1">
        <f>-H10-H13</f>
        <v>-262800.1</v>
      </c>
      <c r="L35" s="1"/>
      <c r="N35" s="1"/>
      <c r="P35" s="1"/>
      <c r="R35" s="1">
        <f t="shared" si="0"/>
        <v>134469.10000000003</v>
      </c>
    </row>
    <row r="36" spans="3:18" ht="15">
      <c r="C36" t="s">
        <v>39</v>
      </c>
      <c r="H36" s="1">
        <v>2375471.07</v>
      </c>
      <c r="J36" s="1">
        <f>-J35</f>
        <v>262800.1</v>
      </c>
      <c r="L36" s="1">
        <f>-L34</f>
        <v>815582.612</v>
      </c>
      <c r="N36" s="1"/>
      <c r="P36" s="1">
        <f>-P34</f>
        <v>2491303.67</v>
      </c>
      <c r="R36" s="1">
        <f>SUM(H36:Q36)</f>
        <v>5945157.452</v>
      </c>
    </row>
    <row r="37" spans="2:18" ht="30" customHeight="1" thickBot="1">
      <c r="B37" t="s">
        <v>17</v>
      </c>
      <c r="H37" s="3">
        <f>SUBTOTAL(9,H19:H36)</f>
        <v>6891487.369999999</v>
      </c>
      <c r="J37" s="3">
        <f>SUBTOTAL(9,J19:J36)</f>
        <v>0</v>
      </c>
      <c r="L37" s="3">
        <f>SUBTOTAL(9,L19:L36)</f>
        <v>0</v>
      </c>
      <c r="N37" s="3">
        <f>SUBTOTAL(9,N19:N36)</f>
        <v>0</v>
      </c>
      <c r="P37" s="3">
        <f>SUBTOTAL(9,P19:P36)</f>
        <v>0</v>
      </c>
      <c r="R37" s="3">
        <f>SUBTOTAL(9,R19:R36)</f>
        <v>6873203.55</v>
      </c>
    </row>
    <row r="38" spans="10:18" ht="15.75" thickTop="1">
      <c r="J38" s="1"/>
      <c r="L38" s="1"/>
      <c r="N38" s="1"/>
      <c r="P38" s="1"/>
      <c r="R38" s="1"/>
    </row>
    <row r="40" spans="1:3" ht="15.75" thickBot="1">
      <c r="A40" s="13" t="s">
        <v>46</v>
      </c>
      <c r="C40" t="s">
        <v>50</v>
      </c>
    </row>
    <row r="41" spans="16:18" ht="15">
      <c r="P41" s="23" t="s">
        <v>69</v>
      </c>
      <c r="Q41" s="24"/>
      <c r="R41" s="25">
        <v>9635673.9</v>
      </c>
    </row>
    <row r="42" spans="1:18" ht="15.75" thickBot="1">
      <c r="A42" s="13" t="s">
        <v>47</v>
      </c>
      <c r="C42" t="s">
        <v>67</v>
      </c>
      <c r="P42" s="26" t="s">
        <v>63</v>
      </c>
      <c r="Q42" s="27"/>
      <c r="R42" s="28">
        <f>+R36/R41</f>
        <v>0.6169944638744986</v>
      </c>
    </row>
    <row r="44" spans="1:3" ht="15">
      <c r="A44" s="13" t="s">
        <v>48</v>
      </c>
      <c r="C44" t="s">
        <v>52</v>
      </c>
    </row>
    <row r="46" spans="1:3" ht="15">
      <c r="A46" s="13" t="s">
        <v>49</v>
      </c>
      <c r="C46" t="s">
        <v>68</v>
      </c>
    </row>
  </sheetData>
  <sheetProtection/>
  <printOptions/>
  <pageMargins left="0.7" right="0.7" top="0.75" bottom="0.75" header="0.3" footer="0.3"/>
  <pageSetup fitToHeight="0" horizontalDpi="600" verticalDpi="600" orientation="landscape" scale="77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David</dc:creator>
  <cp:keywords/>
  <dc:description/>
  <cp:lastModifiedBy>Jon Rheinhardt</cp:lastModifiedBy>
  <cp:lastPrinted>2018-10-16T13:11:02Z</cp:lastPrinted>
  <dcterms:created xsi:type="dcterms:W3CDTF">2018-10-01T21:27:26Z</dcterms:created>
  <dcterms:modified xsi:type="dcterms:W3CDTF">2018-10-16T13:28:34Z</dcterms:modified>
  <cp:category/>
  <cp:version/>
  <cp:contentType/>
  <cp:contentStatus/>
</cp:coreProperties>
</file>